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datelna\Documents\Veřejné zakázky\Muzeum\"/>
    </mc:Choice>
  </mc:AlternateContent>
  <xr:revisionPtr revIDLastSave="0" documentId="13_ncr:1_{1002A029-4A58-4FD3-B73F-EB2EBAF9116A}" xr6:coauthVersionLast="47" xr6:coauthVersionMax="47" xr10:uidLastSave="{00000000-0000-0000-0000-000000000000}"/>
  <bookViews>
    <workbookView xWindow="-120" yWindow="-120" windowWidth="29040" windowHeight="15840" activeTab="1" xr2:uid="{142FE6C2-D680-4C4F-A30D-AFAE617A5C23}"/>
  </bookViews>
  <sheets>
    <sheet name="Rekapitulace stavby" sheetId="4" r:id="rId1"/>
    <sheet name="SO-02 - Dílna lidových ře..." sheetId="1" r:id="rId2"/>
  </sheets>
  <externalReferences>
    <externalReference r:id="rId3"/>
  </externalReferences>
  <definedNames>
    <definedName name="_xlnm.Print_Area" localSheetId="0">'Rekapitulace stavby'!$A:$AR</definedName>
    <definedName name="_xlnm.Print_Area" localSheetId="1">'SO-02 - Dílna lidových ře...'!$A$1:$S$232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88" i="4" l="1"/>
  <c r="BC88" i="4"/>
  <c r="BC87" i="4" s="1"/>
  <c r="BB88" i="4"/>
  <c r="BB87" i="4" s="1"/>
  <c r="BA88" i="4"/>
  <c r="AZ88" i="4"/>
  <c r="AY88" i="4"/>
  <c r="AX88" i="4"/>
  <c r="AW88" i="4"/>
  <c r="AV88" i="4"/>
  <c r="AT88" i="4" s="1"/>
  <c r="AU88" i="4"/>
  <c r="AU87" i="4" s="1"/>
  <c r="AS88" i="4"/>
  <c r="AS87" i="4" s="1"/>
  <c r="BD87" i="4"/>
  <c r="W35" i="4" s="1"/>
  <c r="BA87" i="4"/>
  <c r="AW87" i="4" s="1"/>
  <c r="AZ87" i="4"/>
  <c r="AV87" i="4" s="1"/>
  <c r="AM83" i="4"/>
  <c r="L83" i="4"/>
  <c r="AM82" i="4"/>
  <c r="L82" i="4"/>
  <c r="AM80" i="4"/>
  <c r="L80" i="4"/>
  <c r="L78" i="4"/>
  <c r="L77" i="4"/>
  <c r="AK27" i="4"/>
  <c r="BK231" i="1"/>
  <c r="BK230" i="1" s="1"/>
  <c r="N230" i="1" s="1"/>
  <c r="N109" i="1" s="1"/>
  <c r="BI231" i="1"/>
  <c r="BH231" i="1"/>
  <c r="BG231" i="1"/>
  <c r="BF231" i="1"/>
  <c r="AA231" i="1"/>
  <c r="AA230" i="1" s="1"/>
  <c r="AA229" i="1" s="1"/>
  <c r="Y231" i="1"/>
  <c r="Y230" i="1" s="1"/>
  <c r="Y229" i="1" s="1"/>
  <c r="W231" i="1"/>
  <c r="W230" i="1" s="1"/>
  <c r="W229" i="1" s="1"/>
  <c r="N231" i="1"/>
  <c r="BE231" i="1" s="1"/>
  <c r="BK228" i="1"/>
  <c r="BI228" i="1"/>
  <c r="BH228" i="1"/>
  <c r="BG228" i="1"/>
  <c r="BF228" i="1"/>
  <c r="AA228" i="1"/>
  <c r="Y228" i="1"/>
  <c r="W228" i="1"/>
  <c r="N228" i="1"/>
  <c r="BE228" i="1" s="1"/>
  <c r="BK227" i="1"/>
  <c r="BI227" i="1"/>
  <c r="BH227" i="1"/>
  <c r="BG227" i="1"/>
  <c r="BF227" i="1"/>
  <c r="AA227" i="1"/>
  <c r="Y227" i="1"/>
  <c r="W227" i="1"/>
  <c r="W226" i="1" s="1"/>
  <c r="N227" i="1"/>
  <c r="BE227" i="1" s="1"/>
  <c r="AA226" i="1"/>
  <c r="BK225" i="1"/>
  <c r="BI225" i="1"/>
  <c r="BH225" i="1"/>
  <c r="BG225" i="1"/>
  <c r="BF225" i="1"/>
  <c r="AA225" i="1"/>
  <c r="Y225" i="1"/>
  <c r="W225" i="1"/>
  <c r="N225" i="1"/>
  <c r="BE225" i="1" s="1"/>
  <c r="BK224" i="1"/>
  <c r="BI224" i="1"/>
  <c r="BH224" i="1"/>
  <c r="BG224" i="1"/>
  <c r="BF224" i="1"/>
  <c r="AA224" i="1"/>
  <c r="Y224" i="1"/>
  <c r="Y223" i="1" s="1"/>
  <c r="W224" i="1"/>
  <c r="N224" i="1"/>
  <c r="BE224" i="1" s="1"/>
  <c r="BK222" i="1"/>
  <c r="BI222" i="1"/>
  <c r="BH222" i="1"/>
  <c r="BG222" i="1"/>
  <c r="BF222" i="1"/>
  <c r="AA222" i="1"/>
  <c r="AA220" i="1" s="1"/>
  <c r="Y222" i="1"/>
  <c r="W222" i="1"/>
  <c r="N222" i="1"/>
  <c r="BE222" i="1" s="1"/>
  <c r="BK221" i="1"/>
  <c r="BI221" i="1"/>
  <c r="BH221" i="1"/>
  <c r="BG221" i="1"/>
  <c r="BF221" i="1"/>
  <c r="AA221" i="1"/>
  <c r="Y221" i="1"/>
  <c r="W221" i="1"/>
  <c r="N221" i="1"/>
  <c r="BE221" i="1" s="1"/>
  <c r="BK219" i="1"/>
  <c r="BI219" i="1"/>
  <c r="BH219" i="1"/>
  <c r="BG219" i="1"/>
  <c r="BF219" i="1"/>
  <c r="AA219" i="1"/>
  <c r="Y219" i="1"/>
  <c r="W219" i="1"/>
  <c r="N219" i="1"/>
  <c r="BE219" i="1" s="1"/>
  <c r="BK218" i="1"/>
  <c r="BI218" i="1"/>
  <c r="BH218" i="1"/>
  <c r="BG218" i="1"/>
  <c r="BF218" i="1"/>
  <c r="AA218" i="1"/>
  <c r="Y218" i="1"/>
  <c r="W218" i="1"/>
  <c r="N218" i="1"/>
  <c r="BE218" i="1" s="1"/>
  <c r="BK217" i="1"/>
  <c r="BI217" i="1"/>
  <c r="BH217" i="1"/>
  <c r="BG217" i="1"/>
  <c r="BF217" i="1"/>
  <c r="AA217" i="1"/>
  <c r="Y217" i="1"/>
  <c r="W217" i="1"/>
  <c r="N217" i="1"/>
  <c r="BE217" i="1" s="1"/>
  <c r="BK215" i="1"/>
  <c r="BI215" i="1"/>
  <c r="BH215" i="1"/>
  <c r="BG215" i="1"/>
  <c r="BF215" i="1"/>
  <c r="AA215" i="1"/>
  <c r="Y215" i="1"/>
  <c r="W215" i="1"/>
  <c r="N215" i="1"/>
  <c r="BE215" i="1" s="1"/>
  <c r="BK214" i="1"/>
  <c r="BI214" i="1"/>
  <c r="BH214" i="1"/>
  <c r="BG214" i="1"/>
  <c r="BF214" i="1"/>
  <c r="AA214" i="1"/>
  <c r="Y214" i="1"/>
  <c r="W214" i="1"/>
  <c r="N214" i="1"/>
  <c r="BE214" i="1" s="1"/>
  <c r="BK212" i="1"/>
  <c r="BI212" i="1"/>
  <c r="BH212" i="1"/>
  <c r="BG212" i="1"/>
  <c r="BF212" i="1"/>
  <c r="AA212" i="1"/>
  <c r="Y212" i="1"/>
  <c r="W212" i="1"/>
  <c r="N212" i="1"/>
  <c r="BE212" i="1" s="1"/>
  <c r="BK211" i="1"/>
  <c r="BI211" i="1"/>
  <c r="BH211" i="1"/>
  <c r="BG211" i="1"/>
  <c r="BF211" i="1"/>
  <c r="AA211" i="1"/>
  <c r="Y211" i="1"/>
  <c r="W211" i="1"/>
  <c r="N211" i="1"/>
  <c r="BE211" i="1" s="1"/>
  <c r="BK210" i="1"/>
  <c r="BI210" i="1"/>
  <c r="BH210" i="1"/>
  <c r="BG210" i="1"/>
  <c r="BF210" i="1"/>
  <c r="AA210" i="1"/>
  <c r="Y210" i="1"/>
  <c r="W210" i="1"/>
  <c r="N210" i="1"/>
  <c r="BE210" i="1" s="1"/>
  <c r="BK209" i="1"/>
  <c r="BI209" i="1"/>
  <c r="BH209" i="1"/>
  <c r="BG209" i="1"/>
  <c r="BF209" i="1"/>
  <c r="AA209" i="1"/>
  <c r="Y209" i="1"/>
  <c r="W209" i="1"/>
  <c r="N209" i="1"/>
  <c r="BE209" i="1" s="1"/>
  <c r="BK208" i="1"/>
  <c r="BI208" i="1"/>
  <c r="BH208" i="1"/>
  <c r="BG208" i="1"/>
  <c r="BF208" i="1"/>
  <c r="AA208" i="1"/>
  <c r="Y208" i="1"/>
  <c r="W208" i="1"/>
  <c r="N208" i="1"/>
  <c r="BE208" i="1" s="1"/>
  <c r="BK207" i="1"/>
  <c r="BI207" i="1"/>
  <c r="BH207" i="1"/>
  <c r="BG207" i="1"/>
  <c r="BF207" i="1"/>
  <c r="AA207" i="1"/>
  <c r="Y207" i="1"/>
  <c r="W207" i="1"/>
  <c r="N207" i="1"/>
  <c r="BE207" i="1" s="1"/>
  <c r="BK206" i="1"/>
  <c r="BI206" i="1"/>
  <c r="BH206" i="1"/>
  <c r="BG206" i="1"/>
  <c r="BF206" i="1"/>
  <c r="AA206" i="1"/>
  <c r="Y206" i="1"/>
  <c r="W206" i="1"/>
  <c r="N206" i="1"/>
  <c r="BE206" i="1" s="1"/>
  <c r="BK205" i="1"/>
  <c r="BI205" i="1"/>
  <c r="BH205" i="1"/>
  <c r="BG205" i="1"/>
  <c r="BF205" i="1"/>
  <c r="AA205" i="1"/>
  <c r="Y205" i="1"/>
  <c r="W205" i="1"/>
  <c r="N205" i="1"/>
  <c r="BE205" i="1" s="1"/>
  <c r="BK204" i="1"/>
  <c r="BI204" i="1"/>
  <c r="BH204" i="1"/>
  <c r="BG204" i="1"/>
  <c r="BF204" i="1"/>
  <c r="AA204" i="1"/>
  <c r="Y204" i="1"/>
  <c r="W204" i="1"/>
  <c r="N204" i="1"/>
  <c r="BE204" i="1" s="1"/>
  <c r="BK203" i="1"/>
  <c r="BI203" i="1"/>
  <c r="BH203" i="1"/>
  <c r="BG203" i="1"/>
  <c r="BF203" i="1"/>
  <c r="AA203" i="1"/>
  <c r="Y203" i="1"/>
  <c r="W203" i="1"/>
  <c r="N203" i="1"/>
  <c r="BE203" i="1" s="1"/>
  <c r="BK202" i="1"/>
  <c r="BI202" i="1"/>
  <c r="BH202" i="1"/>
  <c r="BG202" i="1"/>
  <c r="BF202" i="1"/>
  <c r="AA202" i="1"/>
  <c r="Y202" i="1"/>
  <c r="W202" i="1"/>
  <c r="N202" i="1"/>
  <c r="BE202" i="1" s="1"/>
  <c r="BK201" i="1"/>
  <c r="BI201" i="1"/>
  <c r="BH201" i="1"/>
  <c r="BG201" i="1"/>
  <c r="BF201" i="1"/>
  <c r="AA201" i="1"/>
  <c r="Y201" i="1"/>
  <c r="W201" i="1"/>
  <c r="N201" i="1"/>
  <c r="BE201" i="1" s="1"/>
  <c r="BK200" i="1"/>
  <c r="BI200" i="1"/>
  <c r="BH200" i="1"/>
  <c r="BG200" i="1"/>
  <c r="BF200" i="1"/>
  <c r="AA200" i="1"/>
  <c r="Y200" i="1"/>
  <c r="W200" i="1"/>
  <c r="N200" i="1"/>
  <c r="BE200" i="1" s="1"/>
  <c r="BK199" i="1"/>
  <c r="BI199" i="1"/>
  <c r="BH199" i="1"/>
  <c r="BG199" i="1"/>
  <c r="BF199" i="1"/>
  <c r="AA199" i="1"/>
  <c r="Y199" i="1"/>
  <c r="W199" i="1"/>
  <c r="N199" i="1"/>
  <c r="BE199" i="1" s="1"/>
  <c r="BK198" i="1"/>
  <c r="BI198" i="1"/>
  <c r="BH198" i="1"/>
  <c r="BG198" i="1"/>
  <c r="BF198" i="1"/>
  <c r="AA198" i="1"/>
  <c r="Y198" i="1"/>
  <c r="W198" i="1"/>
  <c r="N198" i="1"/>
  <c r="BE198" i="1" s="1"/>
  <c r="BK197" i="1"/>
  <c r="BI197" i="1"/>
  <c r="BH197" i="1"/>
  <c r="BG197" i="1"/>
  <c r="BF197" i="1"/>
  <c r="AA197" i="1"/>
  <c r="Y197" i="1"/>
  <c r="W197" i="1"/>
  <c r="N197" i="1"/>
  <c r="BE197" i="1" s="1"/>
  <c r="BK195" i="1"/>
  <c r="BI195" i="1"/>
  <c r="BH195" i="1"/>
  <c r="BG195" i="1"/>
  <c r="BF195" i="1"/>
  <c r="AA195" i="1"/>
  <c r="Y195" i="1"/>
  <c r="W195" i="1"/>
  <c r="N195" i="1"/>
  <c r="BE195" i="1" s="1"/>
  <c r="BK194" i="1"/>
  <c r="BI194" i="1"/>
  <c r="BH194" i="1"/>
  <c r="BG194" i="1"/>
  <c r="BF194" i="1"/>
  <c r="AA194" i="1"/>
  <c r="Y194" i="1"/>
  <c r="W194" i="1"/>
  <c r="N194" i="1"/>
  <c r="BE194" i="1" s="1"/>
  <c r="BK193" i="1"/>
  <c r="BI193" i="1"/>
  <c r="BH193" i="1"/>
  <c r="BG193" i="1"/>
  <c r="BF193" i="1"/>
  <c r="AA193" i="1"/>
  <c r="Y193" i="1"/>
  <c r="W193" i="1"/>
  <c r="N193" i="1"/>
  <c r="BE193" i="1" s="1"/>
  <c r="BK192" i="1"/>
  <c r="BI192" i="1"/>
  <c r="BH192" i="1"/>
  <c r="BG192" i="1"/>
  <c r="BF192" i="1"/>
  <c r="AA192" i="1"/>
  <c r="Y192" i="1"/>
  <c r="W192" i="1"/>
  <c r="N192" i="1"/>
  <c r="BE192" i="1" s="1"/>
  <c r="BK191" i="1"/>
  <c r="BI191" i="1"/>
  <c r="BH191" i="1"/>
  <c r="BG191" i="1"/>
  <c r="BF191" i="1"/>
  <c r="AA191" i="1"/>
  <c r="Y191" i="1"/>
  <c r="W191" i="1"/>
  <c r="N191" i="1"/>
  <c r="BE191" i="1" s="1"/>
  <c r="BK190" i="1"/>
  <c r="BI190" i="1"/>
  <c r="BH190" i="1"/>
  <c r="BG190" i="1"/>
  <c r="BF190" i="1"/>
  <c r="AA190" i="1"/>
  <c r="Y190" i="1"/>
  <c r="W190" i="1"/>
  <c r="N190" i="1"/>
  <c r="BE190" i="1" s="1"/>
  <c r="BK189" i="1"/>
  <c r="BI189" i="1"/>
  <c r="BH189" i="1"/>
  <c r="BG189" i="1"/>
  <c r="BF189" i="1"/>
  <c r="AA189" i="1"/>
  <c r="Y189" i="1"/>
  <c r="W189" i="1"/>
  <c r="N189" i="1"/>
  <c r="BE189" i="1" s="1"/>
  <c r="BK188" i="1"/>
  <c r="BI188" i="1"/>
  <c r="BH188" i="1"/>
  <c r="BG188" i="1"/>
  <c r="BF188" i="1"/>
  <c r="AA188" i="1"/>
  <c r="Y188" i="1"/>
  <c r="W188" i="1"/>
  <c r="N188" i="1"/>
  <c r="BE188" i="1" s="1"/>
  <c r="BK186" i="1"/>
  <c r="BI186" i="1"/>
  <c r="BH186" i="1"/>
  <c r="BG186" i="1"/>
  <c r="BF186" i="1"/>
  <c r="AA186" i="1"/>
  <c r="Y186" i="1"/>
  <c r="W186" i="1"/>
  <c r="N186" i="1"/>
  <c r="BE186" i="1" s="1"/>
  <c r="BK185" i="1"/>
  <c r="BI185" i="1"/>
  <c r="BH185" i="1"/>
  <c r="BG185" i="1"/>
  <c r="BF185" i="1"/>
  <c r="AA185" i="1"/>
  <c r="Y185" i="1"/>
  <c r="W185" i="1"/>
  <c r="N185" i="1"/>
  <c r="BE185" i="1" s="1"/>
  <c r="BK184" i="1"/>
  <c r="BI184" i="1"/>
  <c r="BH184" i="1"/>
  <c r="BG184" i="1"/>
  <c r="BF184" i="1"/>
  <c r="AA184" i="1"/>
  <c r="Y184" i="1"/>
  <c r="W184" i="1"/>
  <c r="N184" i="1"/>
  <c r="BE184" i="1" s="1"/>
  <c r="BK183" i="1"/>
  <c r="BI183" i="1"/>
  <c r="BH183" i="1"/>
  <c r="BG183" i="1"/>
  <c r="BF183" i="1"/>
  <c r="AA183" i="1"/>
  <c r="Y183" i="1"/>
  <c r="W183" i="1"/>
  <c r="N183" i="1"/>
  <c r="BE183" i="1" s="1"/>
  <c r="BK182" i="1"/>
  <c r="BI182" i="1"/>
  <c r="BH182" i="1"/>
  <c r="BG182" i="1"/>
  <c r="BF182" i="1"/>
  <c r="AA182" i="1"/>
  <c r="Y182" i="1"/>
  <c r="W182" i="1"/>
  <c r="N182" i="1"/>
  <c r="BE182" i="1" s="1"/>
  <c r="BK181" i="1"/>
  <c r="BI181" i="1"/>
  <c r="BH181" i="1"/>
  <c r="BG181" i="1"/>
  <c r="BF181" i="1"/>
  <c r="AA181" i="1"/>
  <c r="Y181" i="1"/>
  <c r="W181" i="1"/>
  <c r="N181" i="1"/>
  <c r="BE181" i="1" s="1"/>
  <c r="BK180" i="1"/>
  <c r="BI180" i="1"/>
  <c r="BH180" i="1"/>
  <c r="BG180" i="1"/>
  <c r="BF180" i="1"/>
  <c r="AA180" i="1"/>
  <c r="Y180" i="1"/>
  <c r="W180" i="1"/>
  <c r="N180" i="1"/>
  <c r="BE180" i="1" s="1"/>
  <c r="BK179" i="1"/>
  <c r="BI179" i="1"/>
  <c r="BH179" i="1"/>
  <c r="BG179" i="1"/>
  <c r="BF179" i="1"/>
  <c r="AA179" i="1"/>
  <c r="Y179" i="1"/>
  <c r="W179" i="1"/>
  <c r="N179" i="1"/>
  <c r="BE179" i="1" s="1"/>
  <c r="BK178" i="1"/>
  <c r="BI178" i="1"/>
  <c r="BH178" i="1"/>
  <c r="BG178" i="1"/>
  <c r="BF178" i="1"/>
  <c r="AA178" i="1"/>
  <c r="Y178" i="1"/>
  <c r="W178" i="1"/>
  <c r="N178" i="1"/>
  <c r="BE178" i="1" s="1"/>
  <c r="BK177" i="1"/>
  <c r="BI177" i="1"/>
  <c r="BH177" i="1"/>
  <c r="BG177" i="1"/>
  <c r="BF177" i="1"/>
  <c r="AA177" i="1"/>
  <c r="Y177" i="1"/>
  <c r="W177" i="1"/>
  <c r="N177" i="1"/>
  <c r="BE177" i="1" s="1"/>
  <c r="BK176" i="1"/>
  <c r="BI176" i="1"/>
  <c r="BH176" i="1"/>
  <c r="BG176" i="1"/>
  <c r="BF176" i="1"/>
  <c r="AA176" i="1"/>
  <c r="Y176" i="1"/>
  <c r="W176" i="1"/>
  <c r="N176" i="1"/>
  <c r="BE176" i="1" s="1"/>
  <c r="BK175" i="1"/>
  <c r="BI175" i="1"/>
  <c r="BH175" i="1"/>
  <c r="BG175" i="1"/>
  <c r="BF175" i="1"/>
  <c r="AA175" i="1"/>
  <c r="Y175" i="1"/>
  <c r="W175" i="1"/>
  <c r="N175" i="1"/>
  <c r="BE175" i="1" s="1"/>
  <c r="BK174" i="1"/>
  <c r="BI174" i="1"/>
  <c r="BH174" i="1"/>
  <c r="BG174" i="1"/>
  <c r="BF174" i="1"/>
  <c r="AA174" i="1"/>
  <c r="Y174" i="1"/>
  <c r="W174" i="1"/>
  <c r="N174" i="1"/>
  <c r="BE174" i="1" s="1"/>
  <c r="BK172" i="1"/>
  <c r="BI172" i="1"/>
  <c r="BH172" i="1"/>
  <c r="BG172" i="1"/>
  <c r="BF172" i="1"/>
  <c r="AA172" i="1"/>
  <c r="AA170" i="1" s="1"/>
  <c r="Y172" i="1"/>
  <c r="W172" i="1"/>
  <c r="N172" i="1"/>
  <c r="BE172" i="1" s="1"/>
  <c r="BK171" i="1"/>
  <c r="BI171" i="1"/>
  <c r="BH171" i="1"/>
  <c r="BG171" i="1"/>
  <c r="BF171" i="1"/>
  <c r="AA171" i="1"/>
  <c r="Y171" i="1"/>
  <c r="W171" i="1"/>
  <c r="W170" i="1" s="1"/>
  <c r="N171" i="1"/>
  <c r="BE171" i="1" s="1"/>
  <c r="BK169" i="1"/>
  <c r="BK168" i="1" s="1"/>
  <c r="N168" i="1" s="1"/>
  <c r="N98" i="1" s="1"/>
  <c r="BI169" i="1"/>
  <c r="BH169" i="1"/>
  <c r="BG169" i="1"/>
  <c r="BF169" i="1"/>
  <c r="AA169" i="1"/>
  <c r="AA168" i="1" s="1"/>
  <c r="Y169" i="1"/>
  <c r="Y168" i="1" s="1"/>
  <c r="W169" i="1"/>
  <c r="W168" i="1" s="1"/>
  <c r="N169" i="1"/>
  <c r="BE169" i="1" s="1"/>
  <c r="BK166" i="1"/>
  <c r="BK165" i="1" s="1"/>
  <c r="N165" i="1" s="1"/>
  <c r="N96" i="1" s="1"/>
  <c r="BI166" i="1"/>
  <c r="BH166" i="1"/>
  <c r="BG166" i="1"/>
  <c r="BF166" i="1"/>
  <c r="AA166" i="1"/>
  <c r="AA165" i="1" s="1"/>
  <c r="Y166" i="1"/>
  <c r="W166" i="1"/>
  <c r="W165" i="1" s="1"/>
  <c r="N166" i="1"/>
  <c r="BE166" i="1" s="1"/>
  <c r="Y165" i="1"/>
  <c r="BK164" i="1"/>
  <c r="BI164" i="1"/>
  <c r="BH164" i="1"/>
  <c r="BG164" i="1"/>
  <c r="BF164" i="1"/>
  <c r="AA164" i="1"/>
  <c r="Y164" i="1"/>
  <c r="W164" i="1"/>
  <c r="N164" i="1"/>
  <c r="BE164" i="1" s="1"/>
  <c r="BK163" i="1"/>
  <c r="BI163" i="1"/>
  <c r="BH163" i="1"/>
  <c r="BG163" i="1"/>
  <c r="BF163" i="1"/>
  <c r="AA163" i="1"/>
  <c r="Y163" i="1"/>
  <c r="W163" i="1"/>
  <c r="N163" i="1"/>
  <c r="BE163" i="1" s="1"/>
  <c r="BK162" i="1"/>
  <c r="BI162" i="1"/>
  <c r="BH162" i="1"/>
  <c r="BG162" i="1"/>
  <c r="BF162" i="1"/>
  <c r="AA162" i="1"/>
  <c r="Y162" i="1"/>
  <c r="W162" i="1"/>
  <c r="N162" i="1"/>
  <c r="BE162" i="1" s="1"/>
  <c r="BK161" i="1"/>
  <c r="BI161" i="1"/>
  <c r="BH161" i="1"/>
  <c r="BG161" i="1"/>
  <c r="BF161" i="1"/>
  <c r="AA161" i="1"/>
  <c r="Y161" i="1"/>
  <c r="W161" i="1"/>
  <c r="N161" i="1"/>
  <c r="BE161" i="1" s="1"/>
  <c r="BK160" i="1"/>
  <c r="BI160" i="1"/>
  <c r="BH160" i="1"/>
  <c r="BG160" i="1"/>
  <c r="BF160" i="1"/>
  <c r="AA160" i="1"/>
  <c r="Y160" i="1"/>
  <c r="W160" i="1"/>
  <c r="N160" i="1"/>
  <c r="BE160" i="1" s="1"/>
  <c r="BK159" i="1"/>
  <c r="BI159" i="1"/>
  <c r="BH159" i="1"/>
  <c r="BG159" i="1"/>
  <c r="BF159" i="1"/>
  <c r="AA159" i="1"/>
  <c r="Y159" i="1"/>
  <c r="W159" i="1"/>
  <c r="W158" i="1" s="1"/>
  <c r="N159" i="1"/>
  <c r="BE159" i="1" s="1"/>
  <c r="BK157" i="1"/>
  <c r="BI157" i="1"/>
  <c r="BH157" i="1"/>
  <c r="BG157" i="1"/>
  <c r="BF157" i="1"/>
  <c r="AA157" i="1"/>
  <c r="Y157" i="1"/>
  <c r="W157" i="1"/>
  <c r="N157" i="1"/>
  <c r="BE157" i="1" s="1"/>
  <c r="BK156" i="1"/>
  <c r="BI156" i="1"/>
  <c r="BH156" i="1"/>
  <c r="BG156" i="1"/>
  <c r="BF156" i="1"/>
  <c r="AA156" i="1"/>
  <c r="Y156" i="1"/>
  <c r="W156" i="1"/>
  <c r="N156" i="1"/>
  <c r="BE156" i="1" s="1"/>
  <c r="BK155" i="1"/>
  <c r="BI155" i="1"/>
  <c r="BH155" i="1"/>
  <c r="BG155" i="1"/>
  <c r="BF155" i="1"/>
  <c r="AA155" i="1"/>
  <c r="Y155" i="1"/>
  <c r="W155" i="1"/>
  <c r="N155" i="1"/>
  <c r="BE155" i="1" s="1"/>
  <c r="BK154" i="1"/>
  <c r="BI154" i="1"/>
  <c r="BH154" i="1"/>
  <c r="BG154" i="1"/>
  <c r="BF154" i="1"/>
  <c r="AA154" i="1"/>
  <c r="Y154" i="1"/>
  <c r="W154" i="1"/>
  <c r="N154" i="1"/>
  <c r="BE154" i="1" s="1"/>
  <c r="BK153" i="1"/>
  <c r="BI153" i="1"/>
  <c r="BH153" i="1"/>
  <c r="BG153" i="1"/>
  <c r="BF153" i="1"/>
  <c r="AA153" i="1"/>
  <c r="Y153" i="1"/>
  <c r="W153" i="1"/>
  <c r="N153" i="1"/>
  <c r="BE153" i="1" s="1"/>
  <c r="BK152" i="1"/>
  <c r="BI152" i="1"/>
  <c r="BH152" i="1"/>
  <c r="BG152" i="1"/>
  <c r="BF152" i="1"/>
  <c r="AA152" i="1"/>
  <c r="Y152" i="1"/>
  <c r="W152" i="1"/>
  <c r="N152" i="1"/>
  <c r="BE152" i="1" s="1"/>
  <c r="BK151" i="1"/>
  <c r="BI151" i="1"/>
  <c r="BH151" i="1"/>
  <c r="BG151" i="1"/>
  <c r="BF151" i="1"/>
  <c r="AA151" i="1"/>
  <c r="Y151" i="1"/>
  <c r="W151" i="1"/>
  <c r="N151" i="1"/>
  <c r="BE151" i="1" s="1"/>
  <c r="BK150" i="1"/>
  <c r="BI150" i="1"/>
  <c r="BH150" i="1"/>
  <c r="BG150" i="1"/>
  <c r="BF150" i="1"/>
  <c r="AA150" i="1"/>
  <c r="Y150" i="1"/>
  <c r="W150" i="1"/>
  <c r="N150" i="1"/>
  <c r="BE150" i="1" s="1"/>
  <c r="BK149" i="1"/>
  <c r="BI149" i="1"/>
  <c r="BH149" i="1"/>
  <c r="BG149" i="1"/>
  <c r="BF149" i="1"/>
  <c r="AA149" i="1"/>
  <c r="Y149" i="1"/>
  <c r="W149" i="1"/>
  <c r="N149" i="1"/>
  <c r="BE149" i="1" s="1"/>
  <c r="BK148" i="1"/>
  <c r="BI148" i="1"/>
  <c r="BH148" i="1"/>
  <c r="BG148" i="1"/>
  <c r="BF148" i="1"/>
  <c r="AA148" i="1"/>
  <c r="Y148" i="1"/>
  <c r="W148" i="1"/>
  <c r="N148" i="1"/>
  <c r="BE148" i="1" s="1"/>
  <c r="BK147" i="1"/>
  <c r="BI147" i="1"/>
  <c r="BH147" i="1"/>
  <c r="BG147" i="1"/>
  <c r="BF147" i="1"/>
  <c r="AA147" i="1"/>
  <c r="Y147" i="1"/>
  <c r="W147" i="1"/>
  <c r="N147" i="1"/>
  <c r="BE147" i="1" s="1"/>
  <c r="BK146" i="1"/>
  <c r="BI146" i="1"/>
  <c r="BH146" i="1"/>
  <c r="BG146" i="1"/>
  <c r="BF146" i="1"/>
  <c r="AA146" i="1"/>
  <c r="Y146" i="1"/>
  <c r="W146" i="1"/>
  <c r="N146" i="1"/>
  <c r="BE146" i="1" s="1"/>
  <c r="BK145" i="1"/>
  <c r="BI145" i="1"/>
  <c r="BH145" i="1"/>
  <c r="BG145" i="1"/>
  <c r="BF145" i="1"/>
  <c r="AA145" i="1"/>
  <c r="Y145" i="1"/>
  <c r="W145" i="1"/>
  <c r="N145" i="1"/>
  <c r="BE145" i="1" s="1"/>
  <c r="BK144" i="1"/>
  <c r="BI144" i="1"/>
  <c r="BH144" i="1"/>
  <c r="BG144" i="1"/>
  <c r="BF144" i="1"/>
  <c r="AA144" i="1"/>
  <c r="Y144" i="1"/>
  <c r="W144" i="1"/>
  <c r="N144" i="1"/>
  <c r="BE144" i="1" s="1"/>
  <c r="BK142" i="1"/>
  <c r="BI142" i="1"/>
  <c r="BH142" i="1"/>
  <c r="BG142" i="1"/>
  <c r="BF142" i="1"/>
  <c r="AA142" i="1"/>
  <c r="Y142" i="1"/>
  <c r="W142" i="1"/>
  <c r="N142" i="1"/>
  <c r="BE142" i="1" s="1"/>
  <c r="BK141" i="1"/>
  <c r="BI141" i="1"/>
  <c r="BH141" i="1"/>
  <c r="BG141" i="1"/>
  <c r="BF141" i="1"/>
  <c r="AA141" i="1"/>
  <c r="Y141" i="1"/>
  <c r="W141" i="1"/>
  <c r="N141" i="1"/>
  <c r="BE141" i="1" s="1"/>
  <c r="BK139" i="1"/>
  <c r="BK138" i="1" s="1"/>
  <c r="N138" i="1" s="1"/>
  <c r="N92" i="1" s="1"/>
  <c r="BI139" i="1"/>
  <c r="BH139" i="1"/>
  <c r="BG139" i="1"/>
  <c r="BF139" i="1"/>
  <c r="AA139" i="1"/>
  <c r="AA138" i="1" s="1"/>
  <c r="Y139" i="1"/>
  <c r="Y138" i="1" s="1"/>
  <c r="W139" i="1"/>
  <c r="W138" i="1" s="1"/>
  <c r="N139" i="1"/>
  <c r="BE139" i="1" s="1"/>
  <c r="BK137" i="1"/>
  <c r="BI137" i="1"/>
  <c r="BH137" i="1"/>
  <c r="BG137" i="1"/>
  <c r="BF137" i="1"/>
  <c r="AA137" i="1"/>
  <c r="Y137" i="1"/>
  <c r="W137" i="1"/>
  <c r="N137" i="1"/>
  <c r="BE137" i="1" s="1"/>
  <c r="BK136" i="1"/>
  <c r="BI136" i="1"/>
  <c r="BH136" i="1"/>
  <c r="BG136" i="1"/>
  <c r="BF136" i="1"/>
  <c r="AA136" i="1"/>
  <c r="Y136" i="1"/>
  <c r="W136" i="1"/>
  <c r="N136" i="1"/>
  <c r="BE136" i="1" s="1"/>
  <c r="BK135" i="1"/>
  <c r="BI135" i="1"/>
  <c r="BH135" i="1"/>
  <c r="BG135" i="1"/>
  <c r="BF135" i="1"/>
  <c r="AA135" i="1"/>
  <c r="Y135" i="1"/>
  <c r="Y134" i="1" s="1"/>
  <c r="W135" i="1"/>
  <c r="N135" i="1"/>
  <c r="BE135" i="1" s="1"/>
  <c r="BK133" i="1"/>
  <c r="BK132" i="1" s="1"/>
  <c r="BI133" i="1"/>
  <c r="BH133" i="1"/>
  <c r="BG133" i="1"/>
  <c r="BF133" i="1"/>
  <c r="AA133" i="1"/>
  <c r="AA132" i="1" s="1"/>
  <c r="Y133" i="1"/>
  <c r="W133" i="1"/>
  <c r="W132" i="1" s="1"/>
  <c r="N133" i="1"/>
  <c r="BE133" i="1" s="1"/>
  <c r="Y132" i="1"/>
  <c r="M126" i="1"/>
  <c r="F126" i="1"/>
  <c r="F124" i="1"/>
  <c r="F122" i="1"/>
  <c r="M83" i="1"/>
  <c r="F83" i="1"/>
  <c r="F81" i="1"/>
  <c r="F79" i="1"/>
  <c r="M28" i="1"/>
  <c r="M127" i="1"/>
  <c r="F127" i="1"/>
  <c r="M124" i="1"/>
  <c r="F78" i="1"/>
  <c r="BK216" i="1" l="1"/>
  <c r="N216" i="1" s="1"/>
  <c r="N104" i="1" s="1"/>
  <c r="M32" i="1"/>
  <c r="W196" i="1"/>
  <c r="W213" i="1"/>
  <c r="AA216" i="1"/>
  <c r="AA134" i="1"/>
  <c r="AA143" i="1"/>
  <c r="BK173" i="1"/>
  <c r="N173" i="1" s="1"/>
  <c r="N100" i="1" s="1"/>
  <c r="Y196" i="1"/>
  <c r="BK140" i="1"/>
  <c r="N140" i="1" s="1"/>
  <c r="N93" i="1" s="1"/>
  <c r="BK187" i="1"/>
  <c r="N187" i="1" s="1"/>
  <c r="N101" i="1" s="1"/>
  <c r="AA187" i="1"/>
  <c r="W220" i="1"/>
  <c r="W33" i="4"/>
  <c r="AX87" i="4"/>
  <c r="W34" i="4"/>
  <c r="AY87" i="4"/>
  <c r="AT87" i="4"/>
  <c r="W140" i="1"/>
  <c r="AA158" i="1"/>
  <c r="AA173" i="1"/>
  <c r="AA167" i="1" s="1"/>
  <c r="Y173" i="1"/>
  <c r="Y213" i="1"/>
  <c r="Y216" i="1"/>
  <c r="Y220" i="1"/>
  <c r="AA223" i="1"/>
  <c r="F121" i="1"/>
  <c r="BK134" i="1"/>
  <c r="N134" i="1" s="1"/>
  <c r="N91" i="1" s="1"/>
  <c r="Y143" i="1"/>
  <c r="BK143" i="1"/>
  <c r="N143" i="1" s="1"/>
  <c r="N94" i="1" s="1"/>
  <c r="BK158" i="1"/>
  <c r="N158" i="1" s="1"/>
  <c r="N95" i="1" s="1"/>
  <c r="Y187" i="1"/>
  <c r="M81" i="1"/>
  <c r="W187" i="1"/>
  <c r="BK213" i="1"/>
  <c r="N213" i="1" s="1"/>
  <c r="N103" i="1" s="1"/>
  <c r="AA213" i="1"/>
  <c r="W223" i="1"/>
  <c r="BK223" i="1"/>
  <c r="N223" i="1" s="1"/>
  <c r="N106" i="1" s="1"/>
  <c r="Y226" i="1"/>
  <c r="W134" i="1"/>
  <c r="Y158" i="1"/>
  <c r="BK170" i="1"/>
  <c r="N170" i="1" s="1"/>
  <c r="N99" i="1" s="1"/>
  <c r="AA140" i="1"/>
  <c r="AA131" i="1" s="1"/>
  <c r="W143" i="1"/>
  <c r="W173" i="1"/>
  <c r="AA196" i="1"/>
  <c r="W216" i="1"/>
  <c r="BK220" i="1"/>
  <c r="N220" i="1" s="1"/>
  <c r="N105" i="1" s="1"/>
  <c r="BK229" i="1"/>
  <c r="N229" i="1" s="1"/>
  <c r="N108" i="1" s="1"/>
  <c r="F84" i="1"/>
  <c r="Y140" i="1"/>
  <c r="Y170" i="1"/>
  <c r="Y167" i="1" s="1"/>
  <c r="BK226" i="1"/>
  <c r="N226" i="1" s="1"/>
  <c r="N107" i="1" s="1"/>
  <c r="M33" i="1"/>
  <c r="H35" i="1"/>
  <c r="H33" i="1"/>
  <c r="BK196" i="1"/>
  <c r="N196" i="1" s="1"/>
  <c r="N102" i="1" s="1"/>
  <c r="H34" i="1"/>
  <c r="H36" i="1"/>
  <c r="H32" i="1"/>
  <c r="N132" i="1"/>
  <c r="N90" i="1" s="1"/>
  <c r="M84" i="1"/>
  <c r="W131" i="1" l="1"/>
  <c r="W167" i="1"/>
  <c r="BK131" i="1"/>
  <c r="N131" i="1" s="1"/>
  <c r="N89" i="1" s="1"/>
  <c r="AA130" i="1"/>
  <c r="Y131" i="1"/>
  <c r="Y130" i="1"/>
  <c r="W130" i="1"/>
  <c r="BK167" i="1"/>
  <c r="N167" i="1" s="1"/>
  <c r="N97" i="1" s="1"/>
  <c r="BK130" i="1" l="1"/>
  <c r="N130" i="1" s="1"/>
  <c r="N88" i="1" s="1"/>
  <c r="L113" i="1" s="1"/>
  <c r="M27" i="1" l="1"/>
  <c r="M30" i="1" s="1"/>
  <c r="L38" i="1" s="1"/>
  <c r="AJ38" i="1" s="1"/>
  <c r="AN88" i="4" s="1"/>
  <c r="AN87" i="4" s="1"/>
  <c r="AN92" i="4" s="1"/>
  <c r="AJ27" i="1" l="1"/>
  <c r="AG88" i="4" s="1"/>
  <c r="AG87" i="4" s="1"/>
  <c r="AK26" i="4" s="1"/>
  <c r="AG92" i="4" l="1"/>
  <c r="AK29" i="4"/>
  <c r="AK31" i="4"/>
  <c r="W31" i="4"/>
  <c r="AK37" i="4" l="1"/>
</calcChain>
</file>

<file path=xl/sharedStrings.xml><?xml version="1.0" encoding="utf-8"?>
<sst xmlns="http://schemas.openxmlformats.org/spreadsheetml/2006/main" count="1509" uniqueCount="471">
  <si>
    <t>List obsahuje:</t>
  </si>
  <si>
    <t>1) Krycí list rozpočtu</t>
  </si>
  <si>
    <t>2) Rekapitulace rozpočtu</t>
  </si>
  <si>
    <t>3) Rozpočet</t>
  </si>
  <si>
    <t>Zpět na list:</t>
  </si>
  <si>
    <t>Rekapitulace stavby</t>
  </si>
  <si>
    <t>optimalizováno pro tisk sestav ve formátu A4 - na výšku</t>
  </si>
  <si>
    <t>&gt;&gt;  skryté sloupce  &lt;&lt;</t>
  </si>
  <si>
    <t>{8c8874d0-8377-43d8-b65c-28dc7535cfb0}</t>
  </si>
  <si>
    <t>2</t>
  </si>
  <si>
    <t>KRYCÍ LIST ROZPOČTU</t>
  </si>
  <si>
    <t>v ---  níže se nacházejí doplnkové a pomocné údaje k sestavám  --- v</t>
  </si>
  <si>
    <t>False</t>
  </si>
  <si>
    <t>Stavba:</t>
  </si>
  <si>
    <t>Objekt:</t>
  </si>
  <si>
    <t>SO-02 - Dílna lidových řemesel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</si>
  <si>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</si>
  <si>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</si>
  <si>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</si>
  <si>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</si>
  <si>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</si>
  <si>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</si>
  <si>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</si>
  <si>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</si>
  <si>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Obec Hrádek, Hrádek 352</t>
  </si>
  <si>
    <t>DIČ:</t>
  </si>
  <si>
    <t>Zhotovitel:</t>
  </si>
  <si>
    <t>Projektant:</t>
  </si>
  <si>
    <t>S&amp;F stavební projekce s.r.o.</t>
  </si>
  <si>
    <t>Zpracovatel:</t>
  </si>
  <si>
    <t>Poznámka: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</si>
  <si>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</si>
  <si>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</si>
  <si>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</si>
  <si>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</si>
  <si>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</si>
  <si>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</si>
  <si>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</si>
  <si>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</si>
  <si>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</si>
  <si>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</si>
  <si>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</si>
  <si>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</si>
  <si>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</si>
  <si>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</si>
  <si>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</si>
  <si>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</si>
  <si>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</si>
  <si>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</si>
  <si>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</si>
  <si>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</si>
  <si>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</si>
  <si>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</si>
  <si>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</si>
  <si>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</si>
  <si>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</si>
  <si>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</si>
  <si>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</si>
  <si>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</si>
  <si>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</si>
  <si>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</si>
  <si>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</si>
  <si>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</si>
  <si>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</si>
  <si>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</si>
  <si>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</si>
  <si>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</si>
  <si>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</si>
  <si>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</si>
  <si>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</si>
  <si>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</si>
  <si>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</si>
  <si>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 xml:space="preserve">    784 - Dokončovací práce - malby a tapety</t>
  </si>
  <si>
    <t xml:space="preserve">    795 - Lokální vytápění</t>
  </si>
  <si>
    <t>VRN - Vedlejší rozpočtové náklady</t>
  </si>
  <si>
    <t xml:space="preserve">    VRN3 - Zařízení staveniště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</si>
  <si>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</si>
  <si>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</si>
  <si>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</si>
  <si>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</si>
  <si>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</si>
  <si>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</si>
  <si>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</si>
  <si>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</si>
  <si>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</si>
  <si>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</si>
  <si>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</si>
  <si>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</si>
  <si>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</si>
  <si>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</si>
  <si>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</si>
  <si>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</si>
  <si>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</si>
  <si>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</si>
  <si>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1</t>
  </si>
  <si>
    <t>0</t>
  </si>
  <si>
    <t>ROZPOCET</t>
  </si>
  <si>
    <t>K</t>
  </si>
  <si>
    <t>270210112.S00</t>
  </si>
  <si>
    <t>Zdivo nadzákladové z lomového kamene výplňové na maltu MC 15</t>
  </si>
  <si>
    <t>m3</t>
  </si>
  <si>
    <t>4</t>
  </si>
  <si>
    <t>8122234</t>
  </si>
  <si>
    <t>317941121</t>
  </si>
  <si>
    <t>Osazování ocelových válcovaných nosníků na zdivu I, IE, U, UE nebo L do č 12</t>
  </si>
  <si>
    <t>t</t>
  </si>
  <si>
    <t>1319842018</t>
  </si>
  <si>
    <t>3</t>
  </si>
  <si>
    <t>M</t>
  </si>
  <si>
    <t>130107440</t>
  </si>
  <si>
    <t>ocel profilová IPE, v jakosti 11 375, h=120 mm</t>
  </si>
  <si>
    <t>8</t>
  </si>
  <si>
    <t>246198622</t>
  </si>
  <si>
    <t>342272523K00</t>
  </si>
  <si>
    <t>Příčky tl 200 mm z pórobetonových přesných hladkých příčkovek objemové hmotnosti 500 kg/m3</t>
  </si>
  <si>
    <t>m2</t>
  </si>
  <si>
    <t>-1611063706</t>
  </si>
  <si>
    <t>5</t>
  </si>
  <si>
    <t>411238211</t>
  </si>
  <si>
    <t>Zazdívka otvorů pl do 1 m2 v klenbách cihlami tl do 150 mm</t>
  </si>
  <si>
    <t>151734764</t>
  </si>
  <si>
    <t>6</t>
  </si>
  <si>
    <t>612131190.S00</t>
  </si>
  <si>
    <t>Transparentní hydrofobizační nátěr kamenného zdiva</t>
  </si>
  <si>
    <t>-266161956</t>
  </si>
  <si>
    <t>7</t>
  </si>
  <si>
    <t>622635021.S00</t>
  </si>
  <si>
    <t>Oprava spárování kamenného zdiva stěn MC v rozsahu do 30 %</t>
  </si>
  <si>
    <t>-3549184</t>
  </si>
  <si>
    <t>9</t>
  </si>
  <si>
    <t>949101111</t>
  </si>
  <si>
    <t>Lešení pomocné pro objekty pozemních staveb s lešeňovou podlahou v do 1,9 m zatížení do 150 kg/m2</t>
  </si>
  <si>
    <t>-1612306810</t>
  </si>
  <si>
    <t>10</t>
  </si>
  <si>
    <t>953845111.S00</t>
  </si>
  <si>
    <t>Vyvložkování stávajícího komínového tělesa nerezovými vložkami pevnými D do 100 mm v 6 m</t>
  </si>
  <si>
    <t>soubor</t>
  </si>
  <si>
    <t>-153904354</t>
  </si>
  <si>
    <t>11</t>
  </si>
  <si>
    <t>962032230</t>
  </si>
  <si>
    <t>Bourání zdiva z cihel pálených nebo vápenopískových na MV nebo MVC do 1 m3</t>
  </si>
  <si>
    <t>-1337363447</t>
  </si>
  <si>
    <t>12</t>
  </si>
  <si>
    <t>962042320</t>
  </si>
  <si>
    <t>Bourání zdiva nadzákladového z betonu prostého do 1 m3</t>
  </si>
  <si>
    <t>-1141984471</t>
  </si>
  <si>
    <t>13</t>
  </si>
  <si>
    <t>963031532</t>
  </si>
  <si>
    <t>Bourání cihelných kleneb na MVC tl do 150 mm do ocelových nosníků</t>
  </si>
  <si>
    <t>-1253748992</t>
  </si>
  <si>
    <t>14</t>
  </si>
  <si>
    <t>968062354</t>
  </si>
  <si>
    <t>Vybourání dřevěných rámů oken dvojitých včetně křídel pl do 1 m2</t>
  </si>
  <si>
    <t>-114464190</t>
  </si>
  <si>
    <t>15</t>
  </si>
  <si>
    <t>968062374</t>
  </si>
  <si>
    <t>Vybourání dřevěných rámů oken zdvojených včetně křídel pl do 1 m2</t>
  </si>
  <si>
    <t>708975660</t>
  </si>
  <si>
    <t>16</t>
  </si>
  <si>
    <t>968062558</t>
  </si>
  <si>
    <t>Vybourání dřevěných vrat pl do 5 m2</t>
  </si>
  <si>
    <t>708873448</t>
  </si>
  <si>
    <t>17</t>
  </si>
  <si>
    <t>968072455</t>
  </si>
  <si>
    <t>Vybourání kovových dveřních zárubní pl do 2 m2</t>
  </si>
  <si>
    <t>-102037031</t>
  </si>
  <si>
    <t>18</t>
  </si>
  <si>
    <t>968072558</t>
  </si>
  <si>
    <t>Vybourání kovových vrat pl do 5 m2</t>
  </si>
  <si>
    <t>344422308</t>
  </si>
  <si>
    <t>19</t>
  </si>
  <si>
    <t>977331113</t>
  </si>
  <si>
    <t>Frézování hloubky do 30 mm komínového průduchu z cihel plných pálených</t>
  </si>
  <si>
    <t>m</t>
  </si>
  <si>
    <t>-783741911</t>
  </si>
  <si>
    <t>20</t>
  </si>
  <si>
    <t>978011191</t>
  </si>
  <si>
    <t>Otlučení vnitřní vápenné nebo vápenocementové omítky stropů v rozsahu do 100 %</t>
  </si>
  <si>
    <t>2049387256</t>
  </si>
  <si>
    <t>21</t>
  </si>
  <si>
    <t>978013191</t>
  </si>
  <si>
    <t>Otlučení vnitřní vápenné nebo vápenocementové omítky stěn stěn v rozsahu do 100 %</t>
  </si>
  <si>
    <t>925966696</t>
  </si>
  <si>
    <t>22</t>
  </si>
  <si>
    <t>985131111</t>
  </si>
  <si>
    <t>Očištění ploch stěn, rubu kleneb a podlah tlakovou vodou</t>
  </si>
  <si>
    <t>-1164245778</t>
  </si>
  <si>
    <t>23</t>
  </si>
  <si>
    <t>997013212</t>
  </si>
  <si>
    <t>Vnitrostaveništní doprava suti a vybouraných hmot pro budovy v do 9 m ručně</t>
  </si>
  <si>
    <t>1279576154</t>
  </si>
  <si>
    <t>24</t>
  </si>
  <si>
    <t>997013501</t>
  </si>
  <si>
    <t>Odvoz suti a vybouraných hmot na skládku nebo meziskládku do 1 km se složením</t>
  </si>
  <si>
    <t>341319</t>
  </si>
  <si>
    <t>25</t>
  </si>
  <si>
    <t>997013509</t>
  </si>
  <si>
    <t>Příplatek k odvozu suti a vybouraných hmot na skládku ZKD 1 km přes 1 km</t>
  </si>
  <si>
    <t>-629697117</t>
  </si>
  <si>
    <t>26</t>
  </si>
  <si>
    <t>997013831</t>
  </si>
  <si>
    <t>Poplatek za uložení stavebního směsného odpadu na skládce (skládkovné)</t>
  </si>
  <si>
    <t>-1349852072</t>
  </si>
  <si>
    <t>27</t>
  </si>
  <si>
    <t>997211111</t>
  </si>
  <si>
    <t>Svislá doprava suti na v 3,5 m</t>
  </si>
  <si>
    <t>-2044408031</t>
  </si>
  <si>
    <t>28</t>
  </si>
  <si>
    <t>997211119</t>
  </si>
  <si>
    <t>Příplatek ZKD 3,5 m výšky u svislé dopravy suti</t>
  </si>
  <si>
    <t>1202382844</t>
  </si>
  <si>
    <t>29</t>
  </si>
  <si>
    <t>998011002</t>
  </si>
  <si>
    <t>Přesun hmot pro budovy zděné v do 12 m</t>
  </si>
  <si>
    <t>-1872650079</t>
  </si>
  <si>
    <t>30</t>
  </si>
  <si>
    <t>725331111.S00</t>
  </si>
  <si>
    <t>Výlevka bez výtokových armatur keramická se sklopnou plastovou mřížkou, vč. armatur a rozvodů</t>
  </si>
  <si>
    <t>-1144042968</t>
  </si>
  <si>
    <t>31</t>
  </si>
  <si>
    <t>743411900.S00</t>
  </si>
  <si>
    <t>Elektroinstalace vnitřní</t>
  </si>
  <si>
    <t>1221078894</t>
  </si>
  <si>
    <t>32</t>
  </si>
  <si>
    <t>743621110.S00</t>
  </si>
  <si>
    <t>D+M vedení hromosvodu vč. zemění a zemních prací</t>
  </si>
  <si>
    <t>-2021413316</t>
  </si>
  <si>
    <t>33</t>
  </si>
  <si>
    <t>762083122.S00</t>
  </si>
  <si>
    <t>Renovace altánu, vyspravení nebo výměna dřevěných prvků, ošetření bezbarvou impregnací</t>
  </si>
  <si>
    <t>397336786</t>
  </si>
  <si>
    <t>34</t>
  </si>
  <si>
    <t>762083122.S01</t>
  </si>
  <si>
    <t>Očištění a vyspravení dřevěného krovu, ošetření bezbarvou impregnací</t>
  </si>
  <si>
    <t>1397929156</t>
  </si>
  <si>
    <t>35</t>
  </si>
  <si>
    <t>762111811</t>
  </si>
  <si>
    <t>Demontáž stěn a příček z hraněného řeziva</t>
  </si>
  <si>
    <t>2016758968</t>
  </si>
  <si>
    <t>36</t>
  </si>
  <si>
    <t>762332934</t>
  </si>
  <si>
    <t>Montáž doplnění části střešní vazby z hranolů průřezové plochy do 450 cm2</t>
  </si>
  <si>
    <t>-1110278103</t>
  </si>
  <si>
    <t>37</t>
  </si>
  <si>
    <t>605121210</t>
  </si>
  <si>
    <t>řezivo jehličnaté hranol jakost I-II délka 4 - 5 m</t>
  </si>
  <si>
    <t>-1322805332</t>
  </si>
  <si>
    <t>38</t>
  </si>
  <si>
    <t>762354894.S00</t>
  </si>
  <si>
    <t>Vyspravení střešního vikýře - předběžná cena</t>
  </si>
  <si>
    <t>kus</t>
  </si>
  <si>
    <t>68012460</t>
  </si>
  <si>
    <t>39</t>
  </si>
  <si>
    <t>762421818.S00</t>
  </si>
  <si>
    <t>Demontáž obložení stropů z desek tl přes 15 mm na sraz šroubovaných</t>
  </si>
  <si>
    <t>-512319834</t>
  </si>
  <si>
    <t>40</t>
  </si>
  <si>
    <t>762439001</t>
  </si>
  <si>
    <t>Montáž obložení stěn podkladový rošt</t>
  </si>
  <si>
    <t>-926097135</t>
  </si>
  <si>
    <t>41</t>
  </si>
  <si>
    <t>605141140</t>
  </si>
  <si>
    <t>řezivo jehličnaté, střešní latě impregnované dl 4 m</t>
  </si>
  <si>
    <t>-1798365145</t>
  </si>
  <si>
    <t>42</t>
  </si>
  <si>
    <t>762524104</t>
  </si>
  <si>
    <t>Položení podlahy z hoblovaných prken na pero a drážku</t>
  </si>
  <si>
    <t>-1619524171</t>
  </si>
  <si>
    <t>43</t>
  </si>
  <si>
    <t>611510POD</t>
  </si>
  <si>
    <t>Smrková podlahovka 28x196 mm profil ''O'' AB</t>
  </si>
  <si>
    <t>-1678344142</t>
  </si>
  <si>
    <t>44</t>
  </si>
  <si>
    <t>762595001</t>
  </si>
  <si>
    <t>Spojovací prostředky pro položení dřevěných podlah a zakrytí kanálů</t>
  </si>
  <si>
    <t>781030762</t>
  </si>
  <si>
    <t>45</t>
  </si>
  <si>
    <t>998762201</t>
  </si>
  <si>
    <t>Přesun hmot procentní pro kce tesařské v objektech v do 6 m</t>
  </si>
  <si>
    <t>%</t>
  </si>
  <si>
    <t>724632645</t>
  </si>
  <si>
    <t>46</t>
  </si>
  <si>
    <t>764002821</t>
  </si>
  <si>
    <t>Demontáž střešního výlezu do suti</t>
  </si>
  <si>
    <t>-146078869</t>
  </si>
  <si>
    <t>47</t>
  </si>
  <si>
    <t>764004801</t>
  </si>
  <si>
    <t>Demontáž podokapního žlabu do suti</t>
  </si>
  <si>
    <t>550397926</t>
  </si>
  <si>
    <t>48</t>
  </si>
  <si>
    <t>764004861</t>
  </si>
  <si>
    <t>Demontáž svodu do suti</t>
  </si>
  <si>
    <t>2102550364</t>
  </si>
  <si>
    <t>49</t>
  </si>
  <si>
    <t>764216644</t>
  </si>
  <si>
    <t>Oplechování rovných parapetů celoplošně lepené z Pz s povrchovou úpravou rš 330 mm</t>
  </si>
  <si>
    <t>-1308489207</t>
  </si>
  <si>
    <t>50</t>
  </si>
  <si>
    <t>764511602</t>
  </si>
  <si>
    <t>Žlab podokapní půlkruhový z Pz s povrchovou úpravou rš 330 mm</t>
  </si>
  <si>
    <t>1448611663</t>
  </si>
  <si>
    <t>51</t>
  </si>
  <si>
    <t>764511642</t>
  </si>
  <si>
    <t>Kotlík oválný (trychtýřový) pro podokapní žlaby z Pz s povrchovou úpravou 330/100 mm</t>
  </si>
  <si>
    <t>98461028</t>
  </si>
  <si>
    <t>52</t>
  </si>
  <si>
    <t>764518622</t>
  </si>
  <si>
    <t>Svody kruhové včetně objímek, kolen, odskoků z Pz s povrchovou úpravou průměru 100 mm</t>
  </si>
  <si>
    <t>-1962883526</t>
  </si>
  <si>
    <t>53</t>
  </si>
  <si>
    <t>998764201</t>
  </si>
  <si>
    <t>Přesun hmot procentní pro konstrukce klempířské v objektech v do 6 m</t>
  </si>
  <si>
    <t>-642314494</t>
  </si>
  <si>
    <t>57</t>
  </si>
  <si>
    <t>766412224</t>
  </si>
  <si>
    <t>Montáž obložení stěn plochy přes 1 m2 palubkami modřínovými přes 100 mm</t>
  </si>
  <si>
    <t>-1738730101</t>
  </si>
  <si>
    <t>58</t>
  </si>
  <si>
    <t>611911570</t>
  </si>
  <si>
    <t>palubky obkladové modřín profil klasický A/B</t>
  </si>
  <si>
    <t>-417122128</t>
  </si>
  <si>
    <t>59</t>
  </si>
  <si>
    <t>766621201.S00</t>
  </si>
  <si>
    <t>Montáž dřevěných oken otevíravých s rámem do zdiva</t>
  </si>
  <si>
    <t>-156136744</t>
  </si>
  <si>
    <t>60</t>
  </si>
  <si>
    <t>611305N50</t>
  </si>
  <si>
    <t>okno otvíravé a sklápěcí OS 92x110 cm</t>
  </si>
  <si>
    <t>291895255</t>
  </si>
  <si>
    <t>61</t>
  </si>
  <si>
    <t>611305N51</t>
  </si>
  <si>
    <t>okno otvíravé a sklápěcí OS 80x62 cm</t>
  </si>
  <si>
    <t>288156698</t>
  </si>
  <si>
    <t>62</t>
  </si>
  <si>
    <t>611305N53</t>
  </si>
  <si>
    <t>okno otvíravé a sklápěcí OS 78x179 cm</t>
  </si>
  <si>
    <t>-1124074429</t>
  </si>
  <si>
    <t>63</t>
  </si>
  <si>
    <t>611305N61</t>
  </si>
  <si>
    <t>okno otvíravé a sklápěcí OS 90x90 cm</t>
  </si>
  <si>
    <t>967804711</t>
  </si>
  <si>
    <t>64</t>
  </si>
  <si>
    <t>611305N62</t>
  </si>
  <si>
    <t>okno otvíravé a sklápěcí OS 70x140 cm</t>
  </si>
  <si>
    <t>-1171307686</t>
  </si>
  <si>
    <t>65</t>
  </si>
  <si>
    <t>611305N66</t>
  </si>
  <si>
    <t>okno otvíravé a sklápěcí OS 80x100 cm</t>
  </si>
  <si>
    <t>832225056</t>
  </si>
  <si>
    <t>66</t>
  </si>
  <si>
    <t>766621290.S01</t>
  </si>
  <si>
    <t>Montáž dřevěného okna posuvného s rámem do zdiva</t>
  </si>
  <si>
    <t>473341259</t>
  </si>
  <si>
    <t>67</t>
  </si>
  <si>
    <t>611305N54</t>
  </si>
  <si>
    <t>okno dřevěné posuvné 250x214 cm</t>
  </si>
  <si>
    <t>1563200720</t>
  </si>
  <si>
    <t>68</t>
  </si>
  <si>
    <t>766660411</t>
  </si>
  <si>
    <t>Montáž vchodových dveří 1křídlových bez nadsvětlíku do zdiva</t>
  </si>
  <si>
    <t>-592635596</t>
  </si>
  <si>
    <t>69</t>
  </si>
  <si>
    <t>611731N52</t>
  </si>
  <si>
    <t xml:space="preserve">Vstupní dveře dřevěné </t>
  </si>
  <si>
    <t>-664996589</t>
  </si>
  <si>
    <t>70</t>
  </si>
  <si>
    <t>766694121.S00</t>
  </si>
  <si>
    <t>Montáž parapetních desek dřevěných nebo plastových šířky přes 30 cm délky do 1,0 m</t>
  </si>
  <si>
    <t>-993571582</t>
  </si>
  <si>
    <t>71</t>
  </si>
  <si>
    <t>607941080</t>
  </si>
  <si>
    <t>deska parapetní dřevotřísková vnitřní POSTFORMING 0,55 x 1 m</t>
  </si>
  <si>
    <t>-1803229578</t>
  </si>
  <si>
    <t>72</t>
  </si>
  <si>
    <t>998766201</t>
  </si>
  <si>
    <t>Přesun hmot procentní pro konstrukce truhlářské v objektech v do 6 m</t>
  </si>
  <si>
    <t>1183834521</t>
  </si>
  <si>
    <t>73</t>
  </si>
  <si>
    <t>767995190.S00</t>
  </si>
  <si>
    <t>Kovová pergola, přístřešek (střešní krytina polykarbonát)</t>
  </si>
  <si>
    <t>1865505940</t>
  </si>
  <si>
    <t>74</t>
  </si>
  <si>
    <t>998767201</t>
  </si>
  <si>
    <t>Přesun hmot procentní pro zámečnické konstrukce v objektech v do 6 m</t>
  </si>
  <si>
    <t>1118777235</t>
  </si>
  <si>
    <t>75</t>
  </si>
  <si>
    <t>771574115</t>
  </si>
  <si>
    <t>Montáž podlah keramických režných hladkých lepených flexibilním lepidlem do 22 ks/m2</t>
  </si>
  <si>
    <t>439992147</t>
  </si>
  <si>
    <t>76</t>
  </si>
  <si>
    <t>597611160</t>
  </si>
  <si>
    <t>dlaždice keramické dle výběru investora</t>
  </si>
  <si>
    <t>1923600297</t>
  </si>
  <si>
    <t>77</t>
  </si>
  <si>
    <t>998771201</t>
  </si>
  <si>
    <t>Přesun hmot procentní pro podlahy z dlaždic v objektech v do 6 m</t>
  </si>
  <si>
    <t>1326077322</t>
  </si>
  <si>
    <t>78</t>
  </si>
  <si>
    <t>777552929.S00</t>
  </si>
  <si>
    <t>Opravy podlah vyrovnávací vrstvou tl do 12 mm</t>
  </si>
  <si>
    <t>-410627107</t>
  </si>
  <si>
    <t>79</t>
  </si>
  <si>
    <t>998777201</t>
  </si>
  <si>
    <t>Přesun hmot procentní pro podlahy lité v objektech v do 6 m</t>
  </si>
  <si>
    <t>1277956423</t>
  </si>
  <si>
    <t>80</t>
  </si>
  <si>
    <t>784211151</t>
  </si>
  <si>
    <t>Příplatek k cenám 2x maleb ze směsí za mokra otěruvzdorných za barevnou malbu  tónovanou přípravky</t>
  </si>
  <si>
    <t>500319215</t>
  </si>
  <si>
    <t>81</t>
  </si>
  <si>
    <t>784221101</t>
  </si>
  <si>
    <t>Dvojnásobné bílé malby  ze směsí za sucha dobře otěruvzdorných v místnostech do 3,80 m</t>
  </si>
  <si>
    <t>706526623</t>
  </si>
  <si>
    <t>82</t>
  </si>
  <si>
    <t>795451201.S00</t>
  </si>
  <si>
    <t>Kachlová pec výkon nominální 10kW</t>
  </si>
  <si>
    <t>1993678076</t>
  </si>
  <si>
    <t>83</t>
  </si>
  <si>
    <t>998795201</t>
  </si>
  <si>
    <t>Přesun hmot procentní pro lokální vytápění v objektech v do 6 m</t>
  </si>
  <si>
    <t>455042052</t>
  </si>
  <si>
    <t>84</t>
  </si>
  <si>
    <t>030001000</t>
  </si>
  <si>
    <t>Zařízení staveniště</t>
  </si>
  <si>
    <t>1024</t>
  </si>
  <si>
    <t>867754246</t>
  </si>
  <si>
    <t>2012</t>
  </si>
  <si>
    <t>1) Souhrnný list stavby</t>
  </si>
  <si>
    <t>2) Rekapitulace objektů</t>
  </si>
  <si>
    <t>2.0</t>
  </si>
  <si>
    <t>ZAMOK</t>
  </si>
  <si>
    <t>0,01</t>
  </si>
  <si>
    <t>0,1</t>
  </si>
  <si>
    <t>SOUHRNNÝ LIST STAVBY</t>
  </si>
  <si>
    <t>0,001</t>
  </si>
  <si>
    <t>Kód:</t>
  </si>
  <si>
    <t>2017/006</t>
  </si>
  <si>
    <t>Přírodovědné učebny a pracovní dílny – rozvoj pracovních dovedností žáků hrádecké školy</t>
  </si>
  <si>
    <t>27. 10. 2017</t>
  </si>
  <si>
    <t>True</t>
  </si>
  <si>
    <t>Náklady z rozpočtů</t>
  </si>
  <si>
    <t>Ostatní náklady ze souhrnného listu</t>
  </si>
  <si>
    <t>REKAPITULACE OBJEKTŮ STAVBY</t>
  </si>
  <si>
    <t>Informatívní údaje z listů zakázek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</si>
  <si>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</si>
  <si>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</si>
  <si>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</si>
  <si>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</si>
  <si>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</si>
  <si>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</si>
  <si>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</si>
  <si>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</si>
  <si>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</si>
  <si>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</si>
  <si>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</si>
  <si>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</si>
  <si>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</si>
  <si>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</si>
  <si>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</si>
  <si>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</si>
  <si>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###NOIMPORT###</t>
  </si>
  <si>
    <t>IMPORT</t>
  </si>
  <si>
    <t>{7aa46244-c399-491b-8d2b-8c2770492231}</t>
  </si>
  <si>
    <t>{00000000-0000-0000-0000-000000000000}</t>
  </si>
  <si>
    <t>/</t>
  </si>
  <si>
    <t>SO-02</t>
  </si>
  <si>
    <t>Dílna lidových řemesel</t>
  </si>
  <si>
    <t>2) Ostatní náklady ze souhrnného listu</t>
  </si>
  <si>
    <t>Procent. zadání_x000D_
[% nákladů rozpočtu]</t>
  </si>
  <si>
    <t>Zařazení nákladů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</si>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</sst>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30" x14ac:knownFonts="1">
    <font>
      <sz val="12"/>
      <color theme="1"/>
      <name val="Tahoma"/>
      <family val="2"/>
      <charset val="238"/>
    </font>
    <font>
      <u/>
      <sz val="12"/>
      <color theme="10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rebuchet MS"/>
      <family val="2"/>
    </font>
    <font>
      <sz val="8"/>
      <color rgb="FF960000"/>
      <name val="Trebuchet MS"/>
      <family val="2"/>
    </font>
    <font>
      <u/>
      <sz val="8"/>
      <color theme="10"/>
      <name val="Trebuchet MS"/>
      <family val="2"/>
    </font>
    <font>
      <sz val="8"/>
      <color rgb="FF3366FF"/>
      <name val="Trebuchet MS"/>
      <family val="2"/>
    </font>
    <font>
      <b/>
      <sz val="8"/>
      <name val="Trebuchet MS"/>
      <family val="2"/>
    </font>
    <font>
      <sz val="8"/>
      <color rgb="FF969696"/>
      <name val="Trebuchet MS"/>
      <family val="2"/>
    </font>
    <font>
      <sz val="8"/>
      <color rgb="FF464646"/>
      <name val="Trebuchet MS"/>
      <family val="2"/>
    </font>
    <font>
      <b/>
      <sz val="8"/>
      <color rgb="FF464646"/>
      <name val="Trebuchet MS"/>
      <family val="2"/>
    </font>
    <font>
      <b/>
      <sz val="8"/>
      <color rgb="FF800000"/>
      <name val="Trebuchet MS"/>
      <family val="2"/>
    </font>
    <font>
      <b/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000000"/>
      <name val="Trebuchet MS"/>
      <family val="2"/>
    </font>
    <font>
      <i/>
      <sz val="8"/>
      <color rgb="FF0000FF"/>
      <name val="Trebuchet MS"/>
      <family val="2"/>
    </font>
    <font>
      <sz val="8"/>
      <color rgb="FFFAE682"/>
      <name val="Trebuchet MS"/>
      <family val="2"/>
      <charset val="238"/>
    </font>
    <font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46464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8"/>
      <color rgb="FF464646"/>
      <name val="Trebuchet MS"/>
      <family val="2"/>
      <charset val="238"/>
    </font>
    <font>
      <b/>
      <sz val="8"/>
      <color rgb="FF960000"/>
      <name val="Trebuchet MS"/>
      <family val="2"/>
      <charset val="238"/>
    </font>
    <font>
      <sz val="8"/>
      <color theme="10"/>
      <name val="Wingdings 2"/>
      <charset val="2"/>
    </font>
    <font>
      <b/>
      <sz val="8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6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0" xfId="0" applyFont="1" applyFill="1" applyAlignment="1">
      <alignment horizontal="left" vertical="center"/>
    </xf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65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right" vertical="center"/>
    </xf>
    <xf numFmtId="0" fontId="7" fillId="2" borderId="8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8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/>
    </xf>
    <xf numFmtId="166" fontId="4" fillId="2" borderId="6" xfId="0" applyNumberFormat="1" applyFont="1" applyFill="1" applyBorder="1" applyAlignment="1" applyProtection="1"/>
    <xf numFmtId="166" fontId="4" fillId="2" borderId="11" xfId="0" applyNumberFormat="1" applyFont="1" applyFill="1" applyBorder="1" applyAlignment="1" applyProtection="1"/>
    <xf numFmtId="4" fontId="7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/>
    <xf numFmtId="0" fontId="13" fillId="2" borderId="0" xfId="0" applyFont="1" applyFill="1" applyAlignment="1"/>
    <xf numFmtId="0" fontId="13" fillId="2" borderId="12" xfId="0" applyFont="1" applyFill="1" applyBorder="1" applyAlignment="1" applyProtection="1"/>
    <xf numFmtId="166" fontId="13" fillId="2" borderId="0" xfId="0" applyNumberFormat="1" applyFont="1" applyFill="1" applyBorder="1" applyAlignment="1" applyProtection="1"/>
    <xf numFmtId="166" fontId="13" fillId="2" borderId="13" xfId="0" applyNumberFormat="1" applyFont="1" applyFill="1" applyBorder="1" applyAlignment="1" applyProtection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4" fontId="13" fillId="2" borderId="0" xfId="0" applyNumberFormat="1" applyFont="1" applyFill="1" applyAlignment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167" fontId="2" fillId="2" borderId="20" xfId="0" applyNumberFormat="1" applyFont="1" applyFill="1" applyBorder="1" applyAlignment="1" applyProtection="1">
      <alignment vertical="center"/>
    </xf>
    <xf numFmtId="0" fontId="8" fillId="2" borderId="2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166" fontId="8" fillId="2" borderId="0" xfId="0" applyNumberFormat="1" applyFont="1" applyFill="1" applyBorder="1" applyAlignment="1" applyProtection="1">
      <alignment vertical="center"/>
    </xf>
    <xf numFmtId="166" fontId="8" fillId="2" borderId="13" xfId="0" applyNumberFormat="1" applyFont="1" applyFill="1" applyBorder="1" applyAlignment="1" applyProtection="1">
      <alignment vertical="center"/>
    </xf>
    <xf numFmtId="4" fontId="2" fillId="2" borderId="0" xfId="0" applyNumberFormat="1" applyFont="1" applyFill="1" applyAlignment="1">
      <alignment vertical="center"/>
    </xf>
    <xf numFmtId="0" fontId="15" fillId="2" borderId="20" xfId="0" applyFont="1" applyFill="1" applyBorder="1" applyAlignment="1" applyProtection="1">
      <alignment horizontal="center" vertical="center"/>
    </xf>
    <xf numFmtId="49" fontId="15" fillId="2" borderId="20" xfId="0" applyNumberFormat="1" applyFont="1" applyFill="1" applyBorder="1" applyAlignment="1" applyProtection="1">
      <alignment horizontal="left" vertical="center" wrapText="1"/>
    </xf>
    <xf numFmtId="0" fontId="15" fillId="2" borderId="20" xfId="0" applyFont="1" applyFill="1" applyBorder="1" applyAlignment="1" applyProtection="1">
      <alignment horizontal="center" vertical="center" wrapText="1"/>
    </xf>
    <xf numFmtId="167" fontId="15" fillId="2" borderId="20" xfId="0" applyNumberFormat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166" fontId="8" fillId="2" borderId="15" xfId="0" applyNumberFormat="1" applyFont="1" applyFill="1" applyBorder="1" applyAlignment="1" applyProtection="1">
      <alignment vertical="center"/>
    </xf>
    <xf numFmtId="166" fontId="8" fillId="2" borderId="16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2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0" fontId="19" fillId="2" borderId="0" xfId="1" applyFont="1" applyFill="1" applyAlignment="1" applyProtection="1">
      <alignment vertical="center"/>
    </xf>
    <xf numFmtId="0" fontId="16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2" fillId="2" borderId="0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24" xfId="0" applyFont="1" applyFill="1" applyBorder="1" applyProtection="1"/>
    <xf numFmtId="0" fontId="23" fillId="2" borderId="0" xfId="0" applyFont="1" applyFill="1" applyBorder="1" applyAlignment="1" applyProtection="1">
      <alignment horizontal="left" vertical="center"/>
    </xf>
    <xf numFmtId="0" fontId="21" fillId="2" borderId="25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vertical="center"/>
    </xf>
    <xf numFmtId="0" fontId="22" fillId="2" borderId="4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vertical="center"/>
    </xf>
    <xf numFmtId="0" fontId="22" fillId="2" borderId="0" xfId="0" applyFont="1" applyFill="1" applyAlignment="1">
      <alignment vertical="center"/>
    </xf>
    <xf numFmtId="0" fontId="21" fillId="2" borderId="7" xfId="0" applyFont="1" applyFill="1" applyBorder="1" applyAlignment="1" applyProtection="1">
      <alignment horizontal="left" vertical="center"/>
    </xf>
    <xf numFmtId="0" fontId="21" fillId="2" borderId="8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left" vertical="center"/>
    </xf>
    <xf numFmtId="0" fontId="22" fillId="2" borderId="14" xfId="0" applyFont="1" applyFill="1" applyBorder="1" applyAlignment="1" applyProtection="1">
      <alignment horizontal="left" vertical="center"/>
    </xf>
    <xf numFmtId="0" fontId="22" fillId="2" borderId="15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5" xfId="0" applyFont="1" applyFill="1" applyBorder="1" applyAlignment="1" applyProtection="1">
      <alignment vertical="center"/>
    </xf>
    <xf numFmtId="0" fontId="17" fillId="2" borderId="0" xfId="0" applyFont="1" applyFill="1" applyAlignment="1">
      <alignment vertical="center"/>
    </xf>
    <xf numFmtId="0" fontId="21" fillId="2" borderId="4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5" xfId="0" applyFont="1" applyFill="1" applyBorder="1" applyAlignment="1" applyProtection="1">
      <alignment vertical="center"/>
    </xf>
    <xf numFmtId="0" fontId="21" fillId="2" borderId="0" xfId="0" applyFont="1" applyFill="1" applyAlignment="1">
      <alignment vertical="center"/>
    </xf>
    <xf numFmtId="164" fontId="17" fillId="2" borderId="0" xfId="0" applyNumberFormat="1" applyFont="1" applyFill="1" applyBorder="1" applyAlignment="1" applyProtection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0" fontId="22" fillId="2" borderId="23" xfId="0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vertical="center"/>
    </xf>
    <xf numFmtId="4" fontId="22" fillId="2" borderId="12" xfId="0" applyNumberFormat="1" applyFont="1" applyFill="1" applyBorder="1" applyAlignment="1" applyProtection="1">
      <alignment vertical="center"/>
    </xf>
    <xf numFmtId="4" fontId="22" fillId="2" borderId="0" xfId="0" applyNumberFormat="1" applyFont="1" applyFill="1" applyBorder="1" applyAlignment="1" applyProtection="1">
      <alignment vertical="center"/>
    </xf>
    <xf numFmtId="166" fontId="22" fillId="2" borderId="0" xfId="0" applyNumberFormat="1" applyFont="1" applyFill="1" applyBorder="1" applyAlignment="1" applyProtection="1">
      <alignment vertical="center"/>
    </xf>
    <xf numFmtId="4" fontId="22" fillId="2" borderId="13" xfId="0" applyNumberFormat="1" applyFont="1" applyFill="1" applyBorder="1" applyAlignment="1" applyProtection="1">
      <alignment vertical="center"/>
    </xf>
    <xf numFmtId="0" fontId="21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27" fillId="2" borderId="0" xfId="1" applyFont="1" applyFill="1" applyAlignment="1">
      <alignment horizontal="center" vertical="center"/>
    </xf>
    <xf numFmtId="0" fontId="28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2" fillId="2" borderId="0" xfId="0" applyNumberFormat="1" applyFont="1" applyFill="1"/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" fillId="2" borderId="0" xfId="0" applyFont="1" applyFill="1"/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left" vertical="top" wrapText="1"/>
    </xf>
    <xf numFmtId="4" fontId="17" fillId="2" borderId="0" xfId="0" applyNumberFormat="1" applyFont="1" applyFill="1" applyBorder="1" applyAlignment="1" applyProtection="1">
      <alignment vertical="center"/>
    </xf>
    <xf numFmtId="4" fontId="21" fillId="2" borderId="25" xfId="0" applyNumberFormat="1" applyFont="1" applyFill="1" applyBorder="1" applyAlignment="1" applyProtection="1">
      <alignment vertical="center"/>
    </xf>
    <xf numFmtId="0" fontId="2" fillId="2" borderId="25" xfId="0" applyFont="1" applyFill="1" applyBorder="1" applyAlignment="1" applyProtection="1">
      <alignment vertical="center"/>
    </xf>
    <xf numFmtId="165" fontId="22" fillId="2" borderId="0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2" fillId="2" borderId="0" xfId="0" applyNumberFormat="1" applyFont="1" applyFill="1" applyBorder="1" applyAlignment="1" applyProtection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12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vertical="center"/>
    </xf>
    <xf numFmtId="0" fontId="21" fillId="2" borderId="8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vertical="center"/>
    </xf>
    <xf numFmtId="4" fontId="21" fillId="2" borderId="8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left" vertical="center"/>
    </xf>
    <xf numFmtId="4" fontId="26" fillId="2" borderId="0" xfId="0" applyNumberFormat="1" applyFont="1" applyFill="1" applyBorder="1" applyAlignment="1" applyProtection="1">
      <alignment horizontal="right" vertical="center"/>
    </xf>
    <xf numFmtId="4" fontId="26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 wrapText="1"/>
    </xf>
    <xf numFmtId="4" fontId="29" fillId="2" borderId="0" xfId="0" applyNumberFormat="1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4" fontId="7" fillId="2" borderId="8" xfId="0" applyNumberFormat="1" applyFont="1" applyFill="1" applyBorder="1" applyAlignment="1" applyProtection="1">
      <alignment vertical="center"/>
    </xf>
    <xf numFmtId="4" fontId="7" fillId="2" borderId="9" xfId="0" applyNumberFormat="1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14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4" fontId="12" fillId="2" borderId="6" xfId="0" applyNumberFormat="1" applyFont="1" applyFill="1" applyBorder="1" applyAlignment="1" applyProtection="1"/>
    <xf numFmtId="4" fontId="7" fillId="2" borderId="6" xfId="0" applyNumberFormat="1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/>
    <xf numFmtId="4" fontId="13" fillId="2" borderId="15" xfId="0" applyNumberFormat="1" applyFont="1" applyFill="1" applyBorder="1" applyAlignment="1" applyProtection="1"/>
    <xf numFmtId="4" fontId="13" fillId="2" borderId="15" xfId="0" applyNumberFormat="1" applyFont="1" applyFill="1" applyBorder="1" applyAlignment="1" applyProtection="1">
      <alignment vertical="center"/>
    </xf>
    <xf numFmtId="0" fontId="15" fillId="2" borderId="20" xfId="0" applyFont="1" applyFill="1" applyBorder="1" applyAlignment="1" applyProtection="1">
      <alignment horizontal="left" vertical="center" wrapText="1"/>
    </xf>
    <xf numFmtId="4" fontId="15" fillId="2" borderId="20" xfId="0" applyNumberFormat="1" applyFont="1" applyFill="1" applyBorder="1" applyAlignment="1" applyProtection="1">
      <alignment vertical="center"/>
    </xf>
    <xf numFmtId="4" fontId="2" fillId="2" borderId="20" xfId="0" applyNumberFormat="1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left" vertical="center" wrapText="1"/>
    </xf>
    <xf numFmtId="4" fontId="13" fillId="2" borderId="22" xfId="0" applyNumberFormat="1" applyFont="1" applyFill="1" applyBorder="1" applyAlignment="1" applyProtection="1"/>
    <xf numFmtId="4" fontId="13" fillId="2" borderId="22" xfId="0" applyNumberFormat="1" applyFont="1" applyFill="1" applyBorder="1" applyAlignment="1" applyProtection="1">
      <alignment vertical="center"/>
    </xf>
    <xf numFmtId="4" fontId="13" fillId="2" borderId="6" xfId="0" applyNumberFormat="1" applyFont="1" applyFill="1" applyBorder="1" applyAlignment="1" applyProtection="1"/>
    <xf numFmtId="4" fontId="13" fillId="2" borderId="6" xfId="0" applyNumberFormat="1" applyFont="1" applyFill="1" applyBorder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57152</xdr:colOff>
      <xdr:row>39</xdr:row>
      <xdr:rowOff>66675</xdr:rowOff>
    </xdr:from>
    <xdr:to>
      <xdr:col>40</xdr:col>
      <xdr:colOff>364215</xdr:colOff>
      <xdr:row>43</xdr:row>
      <xdr:rowOff>109275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80950D5-05F8-4C9A-BB4D-A61FC776F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7" y="6962775"/>
          <a:ext cx="5764888" cy="57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42</xdr:row>
      <xdr:rowOff>0</xdr:rowOff>
    </xdr:from>
    <xdr:to>
      <xdr:col>15</xdr:col>
      <xdr:colOff>112713</xdr:colOff>
      <xdr:row>47</xdr:row>
      <xdr:rowOff>101894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1C5ABCB-F851-40D9-9F37-B7B96EF29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938" y="7469188"/>
          <a:ext cx="7772400" cy="776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TA/Documents/DPS,%20Hra&#769;dek%20uc&#780;ebny/E%20dokladova&#769;%20c&#780;a&#769;st/Rozpoc&#780;et/FIN%20PD/(ostry&#769;)%20-%20Pr&#780;i&#769;rodove&#780;dne&#769;%20uc&#780;ebny%20a%20pracovni&#769;%20di&#769;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-02 - Dílna lidových ře..."/>
      <sheetName val="Rekapitulace stavb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CAF0-16EC-7048-8834-D8A327A3A63A}">
  <dimension ref="A1:CS93"/>
  <sheetViews>
    <sheetView view="pageBreakPreview" topLeftCell="A76" zoomScaleNormal="100" zoomScaleSheetLayoutView="100" workbookViewId="0">
      <selection activeCell="CH39" sqref="CH39"/>
    </sheetView>
  </sheetViews>
  <sheetFormatPr defaultColWidth="10.6640625" defaultRowHeight="10.5" x14ac:dyDescent="0.15"/>
  <cols>
    <col min="1" max="1" width="4.6640625" style="97" customWidth="1"/>
    <col min="2" max="2" width="1" style="97" customWidth="1"/>
    <col min="3" max="3" width="2.44140625" style="97" customWidth="1"/>
    <col min="4" max="33" width="1.44140625" style="97" customWidth="1"/>
    <col min="34" max="34" width="1.88671875" style="97" customWidth="1"/>
    <col min="35" max="37" width="1.44140625" style="97" customWidth="1"/>
    <col min="38" max="38" width="4.6640625" style="97" customWidth="1"/>
    <col min="39" max="39" width="1.88671875" style="97" customWidth="1"/>
    <col min="40" max="40" width="7.5546875" style="97" customWidth="1"/>
    <col min="41" max="41" width="4.33203125" style="97" customWidth="1"/>
    <col min="42" max="42" width="2.44140625" style="97" customWidth="1"/>
    <col min="43" max="43" width="1" style="97" customWidth="1"/>
    <col min="44" max="44" width="7.88671875" style="97" customWidth="1"/>
    <col min="45" max="46" width="14.6640625" style="97" hidden="1" customWidth="1"/>
    <col min="47" max="47" width="14.33203125" style="97" hidden="1" customWidth="1"/>
    <col min="48" max="52" width="12.44140625" style="97" hidden="1" customWidth="1"/>
    <col min="53" max="53" width="11" style="97" hidden="1" customWidth="1"/>
    <col min="54" max="54" width="14.33203125" style="97" hidden="1" customWidth="1"/>
    <col min="55" max="56" width="11" style="97" hidden="1" customWidth="1"/>
    <col min="57" max="57" width="38" style="97" hidden="1" customWidth="1"/>
    <col min="58" max="83" width="0" style="97" hidden="1" customWidth="1"/>
    <col min="84" max="16384" width="10.6640625" style="97"/>
  </cols>
  <sheetData>
    <row r="1" spans="1:73" ht="21.2" customHeight="1" x14ac:dyDescent="0.15">
      <c r="A1" s="99" t="s">
        <v>426</v>
      </c>
      <c r="B1" s="100"/>
      <c r="C1" s="100"/>
      <c r="D1" s="101" t="s">
        <v>0</v>
      </c>
      <c r="E1" s="100"/>
      <c r="F1" s="100"/>
      <c r="G1" s="100"/>
      <c r="H1" s="100"/>
      <c r="I1" s="100"/>
      <c r="J1" s="100"/>
      <c r="K1" s="102" t="s">
        <v>427</v>
      </c>
      <c r="L1" s="102"/>
      <c r="M1" s="102"/>
      <c r="N1" s="102"/>
      <c r="O1" s="102"/>
      <c r="P1" s="102"/>
      <c r="Q1" s="102"/>
      <c r="R1" s="102"/>
      <c r="S1" s="102"/>
      <c r="T1" s="100"/>
      <c r="U1" s="100"/>
      <c r="V1" s="100"/>
      <c r="W1" s="102" t="s">
        <v>428</v>
      </c>
      <c r="X1" s="102"/>
      <c r="Y1" s="102"/>
      <c r="Z1" s="102"/>
      <c r="AA1" s="102"/>
      <c r="AB1" s="102"/>
      <c r="AC1" s="102"/>
      <c r="AD1" s="102"/>
      <c r="AE1" s="102"/>
      <c r="AF1" s="102"/>
      <c r="AG1" s="100"/>
      <c r="AH1" s="100"/>
      <c r="BA1" s="103" t="s">
        <v>429</v>
      </c>
      <c r="BB1" s="103" t="s">
        <v>430</v>
      </c>
      <c r="BT1" s="103" t="s">
        <v>12</v>
      </c>
      <c r="BU1" s="103" t="s">
        <v>12</v>
      </c>
    </row>
    <row r="2" spans="1:73" ht="36.950000000000003" customHeight="1" x14ac:dyDescent="0.15">
      <c r="C2" s="157" t="s">
        <v>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59" t="s">
        <v>7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431</v>
      </c>
      <c r="BT2" s="6" t="s">
        <v>179</v>
      </c>
    </row>
    <row r="3" spans="1:73" ht="6.95" customHeight="1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432</v>
      </c>
      <c r="BT3" s="6" t="s">
        <v>154</v>
      </c>
    </row>
    <row r="4" spans="1:73" ht="36.950000000000003" customHeight="1" x14ac:dyDescent="0.15">
      <c r="B4" s="10"/>
      <c r="C4" s="161" t="s">
        <v>433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1"/>
      <c r="AS4" s="104" t="s">
        <v>11</v>
      </c>
      <c r="BS4" s="6" t="s">
        <v>434</v>
      </c>
    </row>
    <row r="5" spans="1:73" ht="14.45" customHeight="1" x14ac:dyDescent="0.15">
      <c r="B5" s="10"/>
      <c r="C5" s="13"/>
      <c r="D5" s="105" t="s">
        <v>435</v>
      </c>
      <c r="E5" s="13"/>
      <c r="F5" s="13"/>
      <c r="G5" s="13"/>
      <c r="H5" s="13"/>
      <c r="I5" s="13"/>
      <c r="J5" s="13"/>
      <c r="K5" s="163" t="s">
        <v>436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3"/>
      <c r="AQ5" s="11"/>
      <c r="BS5" s="6" t="s">
        <v>431</v>
      </c>
    </row>
    <row r="6" spans="1:73" ht="36.950000000000003" customHeight="1" x14ac:dyDescent="0.15">
      <c r="B6" s="10"/>
      <c r="C6" s="13"/>
      <c r="D6" s="106" t="s">
        <v>13</v>
      </c>
      <c r="E6" s="13"/>
      <c r="F6" s="13"/>
      <c r="G6" s="13"/>
      <c r="H6" s="13"/>
      <c r="I6" s="13"/>
      <c r="J6" s="13"/>
      <c r="K6" s="165" t="s">
        <v>437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3"/>
      <c r="AQ6" s="11"/>
      <c r="BS6" s="6" t="s">
        <v>432</v>
      </c>
    </row>
    <row r="7" spans="1:73" ht="14.45" customHeight="1" x14ac:dyDescent="0.15">
      <c r="B7" s="10"/>
      <c r="C7" s="13"/>
      <c r="D7" s="107" t="s">
        <v>16</v>
      </c>
      <c r="E7" s="13"/>
      <c r="F7" s="13"/>
      <c r="G7" s="13"/>
      <c r="H7" s="13"/>
      <c r="I7" s="13"/>
      <c r="J7" s="13"/>
      <c r="K7" s="108" t="s">
        <v>17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07" t="s">
        <v>18</v>
      </c>
      <c r="AL7" s="13"/>
      <c r="AM7" s="13"/>
      <c r="AN7" s="108" t="s">
        <v>17</v>
      </c>
      <c r="AO7" s="13"/>
      <c r="AP7" s="13"/>
      <c r="AQ7" s="11"/>
      <c r="BS7" s="6" t="s">
        <v>94</v>
      </c>
    </row>
    <row r="8" spans="1:73" ht="14.45" customHeight="1" x14ac:dyDescent="0.15">
      <c r="B8" s="10"/>
      <c r="C8" s="13"/>
      <c r="D8" s="107" t="s">
        <v>19</v>
      </c>
      <c r="E8" s="13"/>
      <c r="F8" s="13"/>
      <c r="G8" s="13"/>
      <c r="H8" s="13"/>
      <c r="I8" s="13"/>
      <c r="J8" s="13"/>
      <c r="K8" s="108" t="s">
        <v>20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07" t="s">
        <v>21</v>
      </c>
      <c r="AL8" s="13"/>
      <c r="AM8" s="13"/>
      <c r="AN8" s="108" t="s">
        <v>438</v>
      </c>
      <c r="AO8" s="13"/>
      <c r="AP8" s="13"/>
      <c r="AQ8" s="11"/>
      <c r="BS8" s="6" t="s">
        <v>94</v>
      </c>
    </row>
    <row r="9" spans="1:73" ht="14.45" customHeight="1" x14ac:dyDescent="0.15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  <c r="BS9" s="6" t="s">
        <v>94</v>
      </c>
    </row>
    <row r="10" spans="1:73" ht="14.45" customHeight="1" x14ac:dyDescent="0.15">
      <c r="B10" s="10"/>
      <c r="C10" s="13"/>
      <c r="D10" s="107" t="s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07" t="s">
        <v>23</v>
      </c>
      <c r="AL10" s="13"/>
      <c r="AM10" s="13"/>
      <c r="AN10" s="108" t="s">
        <v>17</v>
      </c>
      <c r="AO10" s="13"/>
      <c r="AP10" s="13"/>
      <c r="AQ10" s="11"/>
      <c r="BS10" s="6" t="s">
        <v>432</v>
      </c>
    </row>
    <row r="11" spans="1:73" ht="18.600000000000001" customHeight="1" x14ac:dyDescent="0.15">
      <c r="B11" s="10"/>
      <c r="C11" s="13"/>
      <c r="D11" s="13"/>
      <c r="E11" s="108" t="s">
        <v>24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07" t="s">
        <v>25</v>
      </c>
      <c r="AL11" s="13"/>
      <c r="AM11" s="13"/>
      <c r="AN11" s="108" t="s">
        <v>17</v>
      </c>
      <c r="AO11" s="13"/>
      <c r="AP11" s="13"/>
      <c r="AQ11" s="11"/>
      <c r="BS11" s="6" t="s">
        <v>432</v>
      </c>
    </row>
    <row r="12" spans="1:73" ht="6.95" customHeight="1" x14ac:dyDescent="0.15"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1"/>
      <c r="BS12" s="6" t="s">
        <v>94</v>
      </c>
    </row>
    <row r="13" spans="1:73" ht="14.45" customHeight="1" x14ac:dyDescent="0.15">
      <c r="B13" s="10"/>
      <c r="C13" s="13"/>
      <c r="D13" s="107" t="s">
        <v>26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07" t="s">
        <v>23</v>
      </c>
      <c r="AL13" s="13"/>
      <c r="AM13" s="13"/>
      <c r="AN13" s="108" t="s">
        <v>17</v>
      </c>
      <c r="AO13" s="13"/>
      <c r="AP13" s="13"/>
      <c r="AQ13" s="11"/>
      <c r="BS13" s="6" t="s">
        <v>94</v>
      </c>
    </row>
    <row r="14" spans="1:73" ht="13.5" x14ac:dyDescent="0.15">
      <c r="B14" s="10"/>
      <c r="C14" s="13"/>
      <c r="D14" s="13"/>
      <c r="E14" s="108" t="s">
        <v>20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07" t="s">
        <v>25</v>
      </c>
      <c r="AL14" s="13"/>
      <c r="AM14" s="13"/>
      <c r="AN14" s="108" t="s">
        <v>17</v>
      </c>
      <c r="AO14" s="13"/>
      <c r="AP14" s="13"/>
      <c r="AQ14" s="11"/>
      <c r="BS14" s="6" t="s">
        <v>94</v>
      </c>
    </row>
    <row r="15" spans="1:73" ht="6.95" customHeight="1" x14ac:dyDescent="0.15">
      <c r="B15" s="1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1"/>
      <c r="BS15" s="6" t="s">
        <v>12</v>
      </c>
    </row>
    <row r="16" spans="1:73" ht="14.45" customHeight="1" x14ac:dyDescent="0.15">
      <c r="B16" s="10"/>
      <c r="C16" s="13"/>
      <c r="D16" s="107" t="s">
        <v>27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07" t="s">
        <v>23</v>
      </c>
      <c r="AL16" s="13"/>
      <c r="AM16" s="13"/>
      <c r="AN16" s="108" t="s">
        <v>17</v>
      </c>
      <c r="AO16" s="13"/>
      <c r="AP16" s="13"/>
      <c r="AQ16" s="11"/>
      <c r="BS16" s="6" t="s">
        <v>12</v>
      </c>
    </row>
    <row r="17" spans="2:97" ht="18.600000000000001" customHeight="1" x14ac:dyDescent="0.15">
      <c r="B17" s="10"/>
      <c r="C17" s="13"/>
      <c r="D17" s="13"/>
      <c r="E17" s="108" t="s">
        <v>28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07" t="s">
        <v>25</v>
      </c>
      <c r="AL17" s="13"/>
      <c r="AM17" s="13"/>
      <c r="AN17" s="108" t="s">
        <v>17</v>
      </c>
      <c r="AO17" s="13"/>
      <c r="AP17" s="13"/>
      <c r="AQ17" s="11"/>
      <c r="BS17" s="6" t="s">
        <v>439</v>
      </c>
    </row>
    <row r="18" spans="2:97" ht="6.95" customHeight="1" x14ac:dyDescent="0.15"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1"/>
      <c r="BS18" s="6" t="s">
        <v>94</v>
      </c>
    </row>
    <row r="19" spans="2:97" ht="14.45" customHeight="1" x14ac:dyDescent="0.15">
      <c r="B19" s="10"/>
      <c r="C19" s="13"/>
      <c r="D19" s="107" t="s">
        <v>29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07" t="s">
        <v>23</v>
      </c>
      <c r="AL19" s="13"/>
      <c r="AM19" s="13"/>
      <c r="AN19" s="108" t="s">
        <v>17</v>
      </c>
      <c r="AO19" s="13"/>
      <c r="AP19" s="13"/>
      <c r="AQ19" s="11"/>
      <c r="BS19" s="6" t="s">
        <v>94</v>
      </c>
    </row>
    <row r="20" spans="2:97" ht="18.600000000000001" customHeight="1" x14ac:dyDescent="0.15">
      <c r="B20" s="10"/>
      <c r="C20" s="13"/>
      <c r="D20" s="13"/>
      <c r="E20" s="108" t="s">
        <v>20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07" t="s">
        <v>25</v>
      </c>
      <c r="AL20" s="13"/>
      <c r="AM20" s="13"/>
      <c r="AN20" s="108" t="s">
        <v>17</v>
      </c>
      <c r="AO20" s="13"/>
      <c r="AP20" s="13"/>
      <c r="AQ20" s="11"/>
    </row>
    <row r="21" spans="2:97" ht="6.95" customHeight="1" x14ac:dyDescent="0.15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1"/>
    </row>
    <row r="22" spans="2:97" ht="13.5" x14ac:dyDescent="0.15">
      <c r="B22" s="10"/>
      <c r="C22" s="13"/>
      <c r="D22" s="107" t="s">
        <v>30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1"/>
    </row>
    <row r="23" spans="2:97" ht="16.5" customHeight="1" x14ac:dyDescent="0.15">
      <c r="B23" s="10"/>
      <c r="C23" s="13"/>
      <c r="D23" s="13"/>
      <c r="E23" s="156" t="s">
        <v>17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3"/>
      <c r="AP23" s="13"/>
      <c r="AQ23" s="11"/>
    </row>
    <row r="24" spans="2:97" ht="6.95" customHeight="1" x14ac:dyDescent="0.15">
      <c r="B24" s="10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1"/>
    </row>
    <row r="25" spans="2:97" ht="6.95" customHeight="1" x14ac:dyDescent="0.15">
      <c r="B25" s="10"/>
      <c r="C25" s="13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3"/>
      <c r="AQ25" s="11"/>
    </row>
    <row r="26" spans="2:97" ht="14.45" customHeight="1" x14ac:dyDescent="0.15">
      <c r="B26" s="10"/>
      <c r="C26" s="13"/>
      <c r="D26" s="110" t="s">
        <v>440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66">
        <f>ROUND(AG87,0)</f>
        <v>0</v>
      </c>
      <c r="AL26" s="164"/>
      <c r="AM26" s="164"/>
      <c r="AN26" s="164"/>
      <c r="AO26" s="164"/>
      <c r="AP26" s="13"/>
      <c r="AQ26" s="11"/>
    </row>
    <row r="27" spans="2:97" ht="14.45" customHeight="1" x14ac:dyDescent="0.15">
      <c r="B27" s="10"/>
      <c r="C27" s="13"/>
      <c r="D27" s="110" t="s">
        <v>441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66">
        <f>ROUND(AG90,0)</f>
        <v>0</v>
      </c>
      <c r="AL27" s="166"/>
      <c r="AM27" s="166"/>
      <c r="AN27" s="166"/>
      <c r="AO27" s="166"/>
      <c r="AP27" s="13"/>
      <c r="AQ27" s="11"/>
    </row>
    <row r="28" spans="2:97" s="15" customFormat="1" ht="6.95" customHeight="1" x14ac:dyDescent="0.2">
      <c r="B28" s="1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19"/>
      <c r="CS28" s="15" t="s">
        <v>470</v>
      </c>
    </row>
    <row r="29" spans="2:97" s="15" customFormat="1" ht="26.1" customHeight="1" x14ac:dyDescent="0.2">
      <c r="B29" s="16"/>
      <c r="C29" s="98"/>
      <c r="D29" s="111" t="s">
        <v>33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67">
        <f>ROUND(AK26+AK27,0)</f>
        <v>0</v>
      </c>
      <c r="AL29" s="168"/>
      <c r="AM29" s="168"/>
      <c r="AN29" s="168"/>
      <c r="AO29" s="168"/>
      <c r="AP29" s="98"/>
      <c r="AQ29" s="19"/>
    </row>
    <row r="30" spans="2:97" s="15" customFormat="1" ht="6.95" customHeight="1" x14ac:dyDescent="0.2">
      <c r="B30" s="16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19"/>
    </row>
    <row r="31" spans="2:97" s="117" customFormat="1" ht="14.45" customHeight="1" x14ac:dyDescent="0.2">
      <c r="B31" s="113"/>
      <c r="C31" s="114"/>
      <c r="D31" s="107" t="s">
        <v>34</v>
      </c>
      <c r="E31" s="114"/>
      <c r="F31" s="107" t="s">
        <v>35</v>
      </c>
      <c r="G31" s="114"/>
      <c r="H31" s="114"/>
      <c r="I31" s="114"/>
      <c r="J31" s="114"/>
      <c r="K31" s="114"/>
      <c r="L31" s="169">
        <v>0.21</v>
      </c>
      <c r="M31" s="170"/>
      <c r="N31" s="170"/>
      <c r="O31" s="170"/>
      <c r="P31" s="114"/>
      <c r="Q31" s="114"/>
      <c r="R31" s="114"/>
      <c r="S31" s="114"/>
      <c r="T31" s="115" t="s">
        <v>36</v>
      </c>
      <c r="U31" s="114"/>
      <c r="V31" s="114"/>
      <c r="W31" s="171">
        <f>AK26</f>
        <v>0</v>
      </c>
      <c r="X31" s="170"/>
      <c r="Y31" s="170"/>
      <c r="Z31" s="170"/>
      <c r="AA31" s="170"/>
      <c r="AB31" s="170"/>
      <c r="AC31" s="170"/>
      <c r="AD31" s="170"/>
      <c r="AE31" s="170"/>
      <c r="AF31" s="114"/>
      <c r="AG31" s="114"/>
      <c r="AH31" s="114"/>
      <c r="AI31" s="114"/>
      <c r="AJ31" s="114"/>
      <c r="AK31" s="171">
        <f>ROUND((AK26*0.21),0)</f>
        <v>0</v>
      </c>
      <c r="AL31" s="172"/>
      <c r="AM31" s="172"/>
      <c r="AN31" s="172"/>
      <c r="AO31" s="172"/>
      <c r="AP31" s="114"/>
      <c r="AQ31" s="116"/>
    </row>
    <row r="32" spans="2:97" s="117" customFormat="1" ht="14.45" customHeight="1" x14ac:dyDescent="0.2">
      <c r="B32" s="113"/>
      <c r="C32" s="114"/>
      <c r="D32" s="114"/>
      <c r="E32" s="114"/>
      <c r="F32" s="107" t="s">
        <v>37</v>
      </c>
      <c r="G32" s="114"/>
      <c r="H32" s="114"/>
      <c r="I32" s="114"/>
      <c r="J32" s="114"/>
      <c r="K32" s="114"/>
      <c r="L32" s="169">
        <v>0.15</v>
      </c>
      <c r="M32" s="170"/>
      <c r="N32" s="170"/>
      <c r="O32" s="170"/>
      <c r="P32" s="114"/>
      <c r="Q32" s="114"/>
      <c r="R32" s="114"/>
      <c r="S32" s="114"/>
      <c r="T32" s="115" t="s">
        <v>36</v>
      </c>
      <c r="U32" s="114"/>
      <c r="V32" s="114"/>
      <c r="W32" s="171">
        <v>0</v>
      </c>
      <c r="X32" s="170"/>
      <c r="Y32" s="170"/>
      <c r="Z32" s="170"/>
      <c r="AA32" s="170"/>
      <c r="AB32" s="170"/>
      <c r="AC32" s="170"/>
      <c r="AD32" s="170"/>
      <c r="AE32" s="170"/>
      <c r="AF32" s="114"/>
      <c r="AG32" s="114"/>
      <c r="AH32" s="114"/>
      <c r="AI32" s="114"/>
      <c r="AJ32" s="114"/>
      <c r="AK32" s="171">
        <v>0</v>
      </c>
      <c r="AL32" s="170"/>
      <c r="AM32" s="170"/>
      <c r="AN32" s="170"/>
      <c r="AO32" s="170"/>
      <c r="AP32" s="114"/>
      <c r="AQ32" s="116"/>
    </row>
    <row r="33" spans="2:43" s="117" customFormat="1" ht="14.45" hidden="1" customHeight="1" x14ac:dyDescent="0.2">
      <c r="B33" s="113"/>
      <c r="C33" s="114"/>
      <c r="D33" s="114"/>
      <c r="E33" s="114"/>
      <c r="F33" s="107" t="s">
        <v>38</v>
      </c>
      <c r="G33" s="114"/>
      <c r="H33" s="114"/>
      <c r="I33" s="114"/>
      <c r="J33" s="114"/>
      <c r="K33" s="114"/>
      <c r="L33" s="169">
        <v>0.21</v>
      </c>
      <c r="M33" s="170"/>
      <c r="N33" s="170"/>
      <c r="O33" s="170"/>
      <c r="P33" s="114"/>
      <c r="Q33" s="114"/>
      <c r="R33" s="114"/>
      <c r="S33" s="114"/>
      <c r="T33" s="115" t="s">
        <v>36</v>
      </c>
      <c r="U33" s="114"/>
      <c r="V33" s="114"/>
      <c r="W33" s="171" t="e">
        <f>ROUND(BB87+SUM(CF91),0)</f>
        <v>#REF!</v>
      </c>
      <c r="X33" s="170"/>
      <c r="Y33" s="170"/>
      <c r="Z33" s="170"/>
      <c r="AA33" s="170"/>
      <c r="AB33" s="170"/>
      <c r="AC33" s="170"/>
      <c r="AD33" s="170"/>
      <c r="AE33" s="170"/>
      <c r="AF33" s="114"/>
      <c r="AG33" s="114"/>
      <c r="AH33" s="114"/>
      <c r="AI33" s="114"/>
      <c r="AJ33" s="114"/>
      <c r="AK33" s="171">
        <v>0</v>
      </c>
      <c r="AL33" s="170"/>
      <c r="AM33" s="170"/>
      <c r="AN33" s="170"/>
      <c r="AO33" s="170"/>
      <c r="AP33" s="114"/>
      <c r="AQ33" s="116"/>
    </row>
    <row r="34" spans="2:43" s="117" customFormat="1" ht="14.45" hidden="1" customHeight="1" x14ac:dyDescent="0.2">
      <c r="B34" s="113"/>
      <c r="C34" s="114"/>
      <c r="D34" s="114"/>
      <c r="E34" s="114"/>
      <c r="F34" s="107" t="s">
        <v>39</v>
      </c>
      <c r="G34" s="114"/>
      <c r="H34" s="114"/>
      <c r="I34" s="114"/>
      <c r="J34" s="114"/>
      <c r="K34" s="114"/>
      <c r="L34" s="169">
        <v>0.15</v>
      </c>
      <c r="M34" s="170"/>
      <c r="N34" s="170"/>
      <c r="O34" s="170"/>
      <c r="P34" s="114"/>
      <c r="Q34" s="114"/>
      <c r="R34" s="114"/>
      <c r="S34" s="114"/>
      <c r="T34" s="115" t="s">
        <v>36</v>
      </c>
      <c r="U34" s="114"/>
      <c r="V34" s="114"/>
      <c r="W34" s="171" t="e">
        <f>ROUND(BC87+SUM(CG91),0)</f>
        <v>#REF!</v>
      </c>
      <c r="X34" s="170"/>
      <c r="Y34" s="170"/>
      <c r="Z34" s="170"/>
      <c r="AA34" s="170"/>
      <c r="AB34" s="170"/>
      <c r="AC34" s="170"/>
      <c r="AD34" s="170"/>
      <c r="AE34" s="170"/>
      <c r="AF34" s="114"/>
      <c r="AG34" s="114"/>
      <c r="AH34" s="114"/>
      <c r="AI34" s="114"/>
      <c r="AJ34" s="114"/>
      <c r="AK34" s="171">
        <v>0</v>
      </c>
      <c r="AL34" s="170"/>
      <c r="AM34" s="170"/>
      <c r="AN34" s="170"/>
      <c r="AO34" s="170"/>
      <c r="AP34" s="114"/>
      <c r="AQ34" s="116"/>
    </row>
    <row r="35" spans="2:43" s="117" customFormat="1" ht="14.45" hidden="1" customHeight="1" x14ac:dyDescent="0.2">
      <c r="B35" s="113"/>
      <c r="C35" s="114"/>
      <c r="D35" s="114"/>
      <c r="E35" s="114"/>
      <c r="F35" s="107" t="s">
        <v>40</v>
      </c>
      <c r="G35" s="114"/>
      <c r="H35" s="114"/>
      <c r="I35" s="114"/>
      <c r="J35" s="114"/>
      <c r="K35" s="114"/>
      <c r="L35" s="169">
        <v>0</v>
      </c>
      <c r="M35" s="170"/>
      <c r="N35" s="170"/>
      <c r="O35" s="170"/>
      <c r="P35" s="114"/>
      <c r="Q35" s="114"/>
      <c r="R35" s="114"/>
      <c r="S35" s="114"/>
      <c r="T35" s="115" t="s">
        <v>36</v>
      </c>
      <c r="U35" s="114"/>
      <c r="V35" s="114"/>
      <c r="W35" s="171" t="e">
        <f>ROUND(BD87+SUM(CH91),0)</f>
        <v>#REF!</v>
      </c>
      <c r="X35" s="170"/>
      <c r="Y35" s="170"/>
      <c r="Z35" s="170"/>
      <c r="AA35" s="170"/>
      <c r="AB35" s="170"/>
      <c r="AC35" s="170"/>
      <c r="AD35" s="170"/>
      <c r="AE35" s="170"/>
      <c r="AF35" s="114"/>
      <c r="AG35" s="114"/>
      <c r="AH35" s="114"/>
      <c r="AI35" s="114"/>
      <c r="AJ35" s="114"/>
      <c r="AK35" s="171">
        <v>0</v>
      </c>
      <c r="AL35" s="170"/>
      <c r="AM35" s="170"/>
      <c r="AN35" s="170"/>
      <c r="AO35" s="170"/>
      <c r="AP35" s="114"/>
      <c r="AQ35" s="116"/>
    </row>
    <row r="36" spans="2:43" s="15" customFormat="1" ht="6.95" customHeight="1" x14ac:dyDescent="0.2">
      <c r="B36" s="1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19"/>
    </row>
    <row r="37" spans="2:43" s="15" customFormat="1" ht="26.1" customHeight="1" x14ac:dyDescent="0.2">
      <c r="B37" s="16"/>
      <c r="C37" s="98"/>
      <c r="D37" s="118" t="s">
        <v>41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119" t="s">
        <v>42</v>
      </c>
      <c r="U37" s="27"/>
      <c r="V37" s="27"/>
      <c r="W37" s="27"/>
      <c r="X37" s="180" t="s">
        <v>43</v>
      </c>
      <c r="Y37" s="181"/>
      <c r="Z37" s="181"/>
      <c r="AA37" s="181"/>
      <c r="AB37" s="181"/>
      <c r="AC37" s="27"/>
      <c r="AD37" s="27"/>
      <c r="AE37" s="27"/>
      <c r="AF37" s="27"/>
      <c r="AG37" s="27"/>
      <c r="AH37" s="27"/>
      <c r="AI37" s="27"/>
      <c r="AJ37" s="27"/>
      <c r="AK37" s="182">
        <f>SUM(AK29:AK35)</f>
        <v>0</v>
      </c>
      <c r="AL37" s="181"/>
      <c r="AM37" s="181"/>
      <c r="AN37" s="181"/>
      <c r="AO37" s="183"/>
      <c r="AP37" s="98"/>
      <c r="AQ37" s="19"/>
    </row>
    <row r="38" spans="2:43" s="15" customFormat="1" ht="14.45" customHeight="1" x14ac:dyDescent="0.2">
      <c r="B38" s="16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19"/>
    </row>
    <row r="39" spans="2:43" x14ac:dyDescent="0.15">
      <c r="B39" s="1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1"/>
    </row>
    <row r="40" spans="2:43" x14ac:dyDescent="0.15">
      <c r="B40" s="1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1"/>
    </row>
    <row r="41" spans="2:43" x14ac:dyDescent="0.1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1"/>
    </row>
    <row r="42" spans="2:43" x14ac:dyDescent="0.1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1"/>
    </row>
    <row r="43" spans="2:43" x14ac:dyDescent="0.1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1"/>
    </row>
    <row r="44" spans="2:43" x14ac:dyDescent="0.1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1"/>
    </row>
    <row r="45" spans="2:43" x14ac:dyDescent="0.1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1"/>
    </row>
    <row r="46" spans="2:43" x14ac:dyDescent="0.1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1"/>
    </row>
    <row r="47" spans="2:43" x14ac:dyDescent="0.1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1"/>
    </row>
    <row r="48" spans="2:43" x14ac:dyDescent="0.1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1"/>
    </row>
    <row r="49" spans="2:43" s="15" customFormat="1" ht="13.5" x14ac:dyDescent="0.2">
      <c r="B49" s="16"/>
      <c r="C49" s="98"/>
      <c r="D49" s="120" t="s">
        <v>44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31"/>
      <c r="AA49" s="98"/>
      <c r="AB49" s="98"/>
      <c r="AC49" s="120" t="s">
        <v>45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31"/>
      <c r="AP49" s="98"/>
      <c r="AQ49" s="19"/>
    </row>
    <row r="50" spans="2:43" x14ac:dyDescent="0.15">
      <c r="B50" s="10"/>
      <c r="C50" s="13"/>
      <c r="D50" s="3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3"/>
      <c r="AA50" s="13"/>
      <c r="AB50" s="13"/>
      <c r="AC50" s="32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33"/>
      <c r="AP50" s="13"/>
      <c r="AQ50" s="11"/>
    </row>
    <row r="51" spans="2:43" x14ac:dyDescent="0.15">
      <c r="B51" s="10"/>
      <c r="C51" s="13"/>
      <c r="D51" s="3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3"/>
      <c r="AA51" s="13"/>
      <c r="AB51" s="13"/>
      <c r="AC51" s="32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33"/>
      <c r="AP51" s="13"/>
      <c r="AQ51" s="11"/>
    </row>
    <row r="52" spans="2:43" x14ac:dyDescent="0.15">
      <c r="B52" s="10"/>
      <c r="C52" s="13"/>
      <c r="D52" s="3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3"/>
      <c r="AA52" s="13"/>
      <c r="AB52" s="13"/>
      <c r="AC52" s="32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33"/>
      <c r="AP52" s="13"/>
      <c r="AQ52" s="11"/>
    </row>
    <row r="53" spans="2:43" x14ac:dyDescent="0.15">
      <c r="B53" s="10"/>
      <c r="C53" s="13"/>
      <c r="D53" s="3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3"/>
      <c r="AA53" s="13"/>
      <c r="AB53" s="13"/>
      <c r="AC53" s="3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33"/>
      <c r="AP53" s="13"/>
      <c r="AQ53" s="11"/>
    </row>
    <row r="54" spans="2:43" x14ac:dyDescent="0.15">
      <c r="B54" s="10"/>
      <c r="C54" s="13"/>
      <c r="D54" s="3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3"/>
      <c r="AA54" s="13"/>
      <c r="AB54" s="13"/>
      <c r="AC54" s="32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33"/>
      <c r="AP54" s="13"/>
      <c r="AQ54" s="11"/>
    </row>
    <row r="55" spans="2:43" x14ac:dyDescent="0.15">
      <c r="B55" s="10"/>
      <c r="C55" s="13"/>
      <c r="D55" s="3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3"/>
      <c r="AA55" s="13"/>
      <c r="AB55" s="13"/>
      <c r="AC55" s="32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33"/>
      <c r="AP55" s="13"/>
      <c r="AQ55" s="11"/>
    </row>
    <row r="56" spans="2:43" x14ac:dyDescent="0.15">
      <c r="B56" s="10"/>
      <c r="C56" s="13"/>
      <c r="D56" s="3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33"/>
      <c r="AA56" s="13"/>
      <c r="AB56" s="13"/>
      <c r="AC56" s="3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33"/>
      <c r="AP56" s="13"/>
      <c r="AQ56" s="11"/>
    </row>
    <row r="57" spans="2:43" x14ac:dyDescent="0.15">
      <c r="B57" s="10"/>
      <c r="C57" s="13"/>
      <c r="D57" s="3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33"/>
      <c r="AA57" s="13"/>
      <c r="AB57" s="13"/>
      <c r="AC57" s="3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33"/>
      <c r="AP57" s="13"/>
      <c r="AQ57" s="11"/>
    </row>
    <row r="58" spans="2:43" s="15" customFormat="1" ht="13.5" x14ac:dyDescent="0.2">
      <c r="B58" s="16"/>
      <c r="C58" s="98"/>
      <c r="D58" s="121" t="s">
        <v>46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22" t="s">
        <v>47</v>
      </c>
      <c r="S58" s="35"/>
      <c r="T58" s="35"/>
      <c r="U58" s="35"/>
      <c r="V58" s="35"/>
      <c r="W58" s="35"/>
      <c r="X58" s="35"/>
      <c r="Y58" s="35"/>
      <c r="Z58" s="37"/>
      <c r="AA58" s="98"/>
      <c r="AB58" s="98"/>
      <c r="AC58" s="121" t="s">
        <v>46</v>
      </c>
      <c r="AD58" s="35"/>
      <c r="AE58" s="35"/>
      <c r="AF58" s="35"/>
      <c r="AG58" s="35"/>
      <c r="AH58" s="35"/>
      <c r="AI58" s="35"/>
      <c r="AJ58" s="35"/>
      <c r="AK58" s="35"/>
      <c r="AL58" s="35"/>
      <c r="AM58" s="122" t="s">
        <v>47</v>
      </c>
      <c r="AN58" s="35"/>
      <c r="AO58" s="37"/>
      <c r="AP58" s="98"/>
      <c r="AQ58" s="19"/>
    </row>
    <row r="59" spans="2:43" x14ac:dyDescent="0.15"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1"/>
    </row>
    <row r="60" spans="2:43" s="15" customFormat="1" ht="13.5" x14ac:dyDescent="0.2">
      <c r="B60" s="16"/>
      <c r="C60" s="98"/>
      <c r="D60" s="120" t="s">
        <v>48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31"/>
      <c r="AA60" s="98"/>
      <c r="AB60" s="98"/>
      <c r="AC60" s="120" t="s">
        <v>49</v>
      </c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31"/>
      <c r="AP60" s="98"/>
      <c r="AQ60" s="19"/>
    </row>
    <row r="61" spans="2:43" x14ac:dyDescent="0.15">
      <c r="B61" s="10"/>
      <c r="C61" s="13"/>
      <c r="D61" s="3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33"/>
      <c r="AA61" s="13"/>
      <c r="AB61" s="13"/>
      <c r="AC61" s="3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33"/>
      <c r="AP61" s="13"/>
      <c r="AQ61" s="11"/>
    </row>
    <row r="62" spans="2:43" x14ac:dyDescent="0.15">
      <c r="B62" s="10"/>
      <c r="C62" s="13"/>
      <c r="D62" s="3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33"/>
      <c r="AA62" s="13"/>
      <c r="AB62" s="13"/>
      <c r="AC62" s="3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33"/>
      <c r="AP62" s="13"/>
      <c r="AQ62" s="11"/>
    </row>
    <row r="63" spans="2:43" x14ac:dyDescent="0.15">
      <c r="B63" s="10"/>
      <c r="C63" s="13"/>
      <c r="D63" s="3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33"/>
      <c r="AA63" s="13"/>
      <c r="AB63" s="13"/>
      <c r="AC63" s="3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33"/>
      <c r="AP63" s="13"/>
      <c r="AQ63" s="11"/>
    </row>
    <row r="64" spans="2:43" x14ac:dyDescent="0.15">
      <c r="B64" s="10"/>
      <c r="C64" s="13"/>
      <c r="D64" s="3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33"/>
      <c r="AA64" s="13"/>
      <c r="AB64" s="13"/>
      <c r="AC64" s="3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3"/>
      <c r="AP64" s="13"/>
      <c r="AQ64" s="11"/>
    </row>
    <row r="65" spans="2:43" x14ac:dyDescent="0.15">
      <c r="B65" s="10"/>
      <c r="C65" s="13"/>
      <c r="D65" s="3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33"/>
      <c r="AA65" s="13"/>
      <c r="AB65" s="13"/>
      <c r="AC65" s="3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33"/>
      <c r="AP65" s="13"/>
      <c r="AQ65" s="11"/>
    </row>
    <row r="66" spans="2:43" x14ac:dyDescent="0.15">
      <c r="B66" s="10"/>
      <c r="C66" s="13"/>
      <c r="D66" s="3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33"/>
      <c r="AA66" s="13"/>
      <c r="AB66" s="13"/>
      <c r="AC66" s="3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3"/>
      <c r="AP66" s="13"/>
      <c r="AQ66" s="11"/>
    </row>
    <row r="67" spans="2:43" x14ac:dyDescent="0.15">
      <c r="B67" s="10"/>
      <c r="C67" s="13"/>
      <c r="D67" s="3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33"/>
      <c r="AA67" s="13"/>
      <c r="AB67" s="13"/>
      <c r="AC67" s="3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33"/>
      <c r="AP67" s="13"/>
      <c r="AQ67" s="11"/>
    </row>
    <row r="68" spans="2:43" x14ac:dyDescent="0.15">
      <c r="B68" s="10"/>
      <c r="C68" s="13"/>
      <c r="D68" s="3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33"/>
      <c r="AA68" s="13"/>
      <c r="AB68" s="13"/>
      <c r="AC68" s="3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33"/>
      <c r="AP68" s="13"/>
      <c r="AQ68" s="11"/>
    </row>
    <row r="69" spans="2:43" s="15" customFormat="1" ht="13.5" x14ac:dyDescent="0.2">
      <c r="B69" s="16"/>
      <c r="C69" s="98"/>
      <c r="D69" s="121" t="s">
        <v>46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22" t="s">
        <v>47</v>
      </c>
      <c r="S69" s="35"/>
      <c r="T69" s="35"/>
      <c r="U69" s="35"/>
      <c r="V69" s="35"/>
      <c r="W69" s="35"/>
      <c r="X69" s="35"/>
      <c r="Y69" s="35"/>
      <c r="Z69" s="37"/>
      <c r="AA69" s="98"/>
      <c r="AB69" s="98"/>
      <c r="AC69" s="121" t="s">
        <v>46</v>
      </c>
      <c r="AD69" s="35"/>
      <c r="AE69" s="35"/>
      <c r="AF69" s="35"/>
      <c r="AG69" s="35"/>
      <c r="AH69" s="35"/>
      <c r="AI69" s="35"/>
      <c r="AJ69" s="35"/>
      <c r="AK69" s="35"/>
      <c r="AL69" s="35"/>
      <c r="AM69" s="122" t="s">
        <v>47</v>
      </c>
      <c r="AN69" s="35"/>
      <c r="AO69" s="37"/>
      <c r="AP69" s="98"/>
      <c r="AQ69" s="19"/>
    </row>
    <row r="70" spans="2:43" s="15" customFormat="1" ht="6.95" customHeight="1" x14ac:dyDescent="0.2">
      <c r="B70" s="16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19"/>
    </row>
    <row r="71" spans="2:43" s="15" customFormat="1" ht="6.95" customHeight="1" x14ac:dyDescent="0.2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0"/>
    </row>
    <row r="75" spans="2:43" s="15" customFormat="1" ht="6.95" customHeight="1" x14ac:dyDescent="0.2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15" customFormat="1" ht="36.950000000000003" customHeight="1" x14ac:dyDescent="0.2">
      <c r="B76" s="16"/>
      <c r="C76" s="161" t="s">
        <v>442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9"/>
    </row>
    <row r="77" spans="2:43" s="126" customFormat="1" ht="14.45" customHeight="1" x14ac:dyDescent="0.2">
      <c r="B77" s="123"/>
      <c r="C77" s="107" t="s">
        <v>435</v>
      </c>
      <c r="D77" s="124"/>
      <c r="E77" s="124"/>
      <c r="F77" s="124"/>
      <c r="G77" s="124"/>
      <c r="H77" s="124"/>
      <c r="I77" s="124"/>
      <c r="J77" s="124"/>
      <c r="K77" s="124"/>
      <c r="L77" s="124" t="str">
        <f>K5</f>
        <v>2017/006</v>
      </c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5"/>
    </row>
    <row r="78" spans="2:43" s="131" customFormat="1" ht="36.950000000000003" customHeight="1" x14ac:dyDescent="0.2">
      <c r="B78" s="127"/>
      <c r="C78" s="128" t="s">
        <v>13</v>
      </c>
      <c r="D78" s="129"/>
      <c r="E78" s="129"/>
      <c r="F78" s="129"/>
      <c r="G78" s="129"/>
      <c r="H78" s="129"/>
      <c r="I78" s="129"/>
      <c r="J78" s="129"/>
      <c r="K78" s="129"/>
      <c r="L78" s="184" t="str">
        <f>K6</f>
        <v>Přírodovědné učebny a pracovní dílny – rozvoj pracovních dovedností žáků hrádecké školy</v>
      </c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29"/>
      <c r="AQ78" s="130"/>
    </row>
    <row r="79" spans="2:43" s="15" customFormat="1" ht="6.95" customHeight="1" x14ac:dyDescent="0.2">
      <c r="B79" s="16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19"/>
    </row>
    <row r="80" spans="2:43" s="15" customFormat="1" ht="13.5" x14ac:dyDescent="0.2">
      <c r="B80" s="16"/>
      <c r="C80" s="107" t="s">
        <v>19</v>
      </c>
      <c r="D80" s="98"/>
      <c r="E80" s="98"/>
      <c r="F80" s="98"/>
      <c r="G80" s="98"/>
      <c r="H80" s="98"/>
      <c r="I80" s="98"/>
      <c r="J80" s="98"/>
      <c r="K80" s="98"/>
      <c r="L80" s="129" t="str">
        <f>IF(K8="","",K8)</f>
        <v xml:space="preserve"> </v>
      </c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107" t="s">
        <v>21</v>
      </c>
      <c r="AJ80" s="98"/>
      <c r="AK80" s="98"/>
      <c r="AL80" s="98"/>
      <c r="AM80" s="132" t="str">
        <f>IF(AN8= "","",AN8)</f>
        <v>27. 10. 2017</v>
      </c>
      <c r="AN80" s="98"/>
      <c r="AO80" s="98"/>
      <c r="AP80" s="98"/>
      <c r="AQ80" s="19"/>
    </row>
    <row r="81" spans="1:76" s="15" customFormat="1" ht="6.95" customHeight="1" x14ac:dyDescent="0.2">
      <c r="B81" s="16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19"/>
    </row>
    <row r="82" spans="1:76" s="15" customFormat="1" ht="13.5" x14ac:dyDescent="0.2">
      <c r="B82" s="16"/>
      <c r="C82" s="107" t="s">
        <v>22</v>
      </c>
      <c r="D82" s="98"/>
      <c r="E82" s="98"/>
      <c r="F82" s="98"/>
      <c r="G82" s="98"/>
      <c r="H82" s="98"/>
      <c r="I82" s="98"/>
      <c r="J82" s="98"/>
      <c r="K82" s="98"/>
      <c r="L82" s="124" t="str">
        <f>IF(E11= "","",E11)</f>
        <v>Obec Hrádek, Hrádek 352</v>
      </c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107" t="s">
        <v>27</v>
      </c>
      <c r="AJ82" s="98"/>
      <c r="AK82" s="98"/>
      <c r="AL82" s="98"/>
      <c r="AM82" s="179" t="str">
        <f>IF(E17="","",E17)</f>
        <v>S&amp;F stavební projekce s.r.o.</v>
      </c>
      <c r="AN82" s="179"/>
      <c r="AO82" s="179"/>
      <c r="AP82" s="179"/>
      <c r="AQ82" s="19"/>
      <c r="AS82" s="173" t="s">
        <v>443</v>
      </c>
      <c r="AT82" s="174"/>
      <c r="AU82" s="133"/>
      <c r="AV82" s="133"/>
      <c r="AW82" s="133"/>
      <c r="AX82" s="133"/>
      <c r="AY82" s="133"/>
      <c r="AZ82" s="133"/>
      <c r="BA82" s="133"/>
      <c r="BB82" s="133"/>
      <c r="BC82" s="133"/>
      <c r="BD82" s="134"/>
    </row>
    <row r="83" spans="1:76" s="15" customFormat="1" ht="13.5" x14ac:dyDescent="0.2">
      <c r="B83" s="16"/>
      <c r="C83" s="107" t="s">
        <v>26</v>
      </c>
      <c r="D83" s="98"/>
      <c r="E83" s="98"/>
      <c r="F83" s="98"/>
      <c r="G83" s="98"/>
      <c r="H83" s="98"/>
      <c r="I83" s="98"/>
      <c r="J83" s="98"/>
      <c r="K83" s="98"/>
      <c r="L83" s="124" t="str">
        <f>IF(E14="","",E14)</f>
        <v xml:space="preserve"> </v>
      </c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107" t="s">
        <v>29</v>
      </c>
      <c r="AJ83" s="98"/>
      <c r="AK83" s="98"/>
      <c r="AL83" s="98"/>
      <c r="AM83" s="179" t="str">
        <f>IF(E20="","",E20)</f>
        <v xml:space="preserve"> </v>
      </c>
      <c r="AN83" s="179"/>
      <c r="AO83" s="179"/>
      <c r="AP83" s="179"/>
      <c r="AQ83" s="19"/>
      <c r="AS83" s="175"/>
      <c r="AT83" s="176"/>
      <c r="AU83" s="135"/>
      <c r="AV83" s="135"/>
      <c r="AW83" s="135"/>
      <c r="AX83" s="135"/>
      <c r="AY83" s="135"/>
      <c r="AZ83" s="135"/>
      <c r="BA83" s="135"/>
      <c r="BB83" s="135"/>
      <c r="BC83" s="135"/>
      <c r="BD83" s="136"/>
    </row>
    <row r="84" spans="1:76" s="15" customFormat="1" ht="10.7" customHeight="1" x14ac:dyDescent="0.2">
      <c r="B84" s="16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19"/>
      <c r="AS84" s="177"/>
      <c r="AT84" s="178"/>
      <c r="AU84" s="98"/>
      <c r="AV84" s="98"/>
      <c r="AW84" s="98"/>
      <c r="AX84" s="98"/>
      <c r="AY84" s="98"/>
      <c r="AZ84" s="98"/>
      <c r="BA84" s="98"/>
      <c r="BB84" s="98"/>
      <c r="BC84" s="98"/>
      <c r="BD84" s="137"/>
    </row>
    <row r="85" spans="1:76" s="15" customFormat="1" ht="29.25" customHeight="1" x14ac:dyDescent="0.2">
      <c r="B85" s="16"/>
      <c r="C85" s="186" t="s">
        <v>81</v>
      </c>
      <c r="D85" s="187"/>
      <c r="E85" s="187"/>
      <c r="F85" s="187"/>
      <c r="G85" s="187"/>
      <c r="H85" s="27"/>
      <c r="I85" s="188" t="s">
        <v>444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8" t="s">
        <v>445</v>
      </c>
      <c r="AH85" s="187"/>
      <c r="AI85" s="187"/>
      <c r="AJ85" s="187"/>
      <c r="AK85" s="187"/>
      <c r="AL85" s="187"/>
      <c r="AM85" s="187"/>
      <c r="AN85" s="188" t="s">
        <v>446</v>
      </c>
      <c r="AO85" s="187"/>
      <c r="AP85" s="189"/>
      <c r="AQ85" s="19"/>
      <c r="AS85" s="138" t="s">
        <v>447</v>
      </c>
      <c r="AT85" s="139" t="s">
        <v>448</v>
      </c>
      <c r="AU85" s="139" t="s">
        <v>449</v>
      </c>
      <c r="AV85" s="139" t="s">
        <v>450</v>
      </c>
      <c r="AW85" s="139" t="s">
        <v>451</v>
      </c>
      <c r="AX85" s="139" t="s">
        <v>452</v>
      </c>
      <c r="AY85" s="139" t="s">
        <v>453</v>
      </c>
      <c r="AZ85" s="139" t="s">
        <v>454</v>
      </c>
      <c r="BA85" s="139" t="s">
        <v>455</v>
      </c>
      <c r="BB85" s="139" t="s">
        <v>456</v>
      </c>
      <c r="BC85" s="139" t="s">
        <v>457</v>
      </c>
      <c r="BD85" s="140" t="s">
        <v>458</v>
      </c>
    </row>
    <row r="86" spans="1:76" s="15" customFormat="1" ht="10.7" customHeight="1" x14ac:dyDescent="0.2">
      <c r="B86" s="1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19"/>
      <c r="AS86" s="66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31"/>
    </row>
    <row r="87" spans="1:76" s="131" customFormat="1" ht="32.450000000000003" customHeight="1" x14ac:dyDescent="0.2">
      <c r="B87" s="127"/>
      <c r="C87" s="141" t="s">
        <v>459</v>
      </c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90">
        <f>ROUND(SUM(AG88:AG88),0)</f>
        <v>0</v>
      </c>
      <c r="AH87" s="190"/>
      <c r="AI87" s="190"/>
      <c r="AJ87" s="190"/>
      <c r="AK87" s="190"/>
      <c r="AL87" s="190"/>
      <c r="AM87" s="190"/>
      <c r="AN87" s="191">
        <f>AN88</f>
        <v>0</v>
      </c>
      <c r="AO87" s="191"/>
      <c r="AP87" s="191"/>
      <c r="AQ87" s="130"/>
      <c r="AS87" s="143" t="e">
        <f>ROUND(SUM(AS88:AS88),0)</f>
        <v>#REF!</v>
      </c>
      <c r="AT87" s="144" t="e">
        <f t="shared" ref="AT87:AT88" si="0">ROUND(SUM(AV87:AW87),0)</f>
        <v>#REF!</v>
      </c>
      <c r="AU87" s="145" t="e">
        <f>ROUND(SUM(AU88:AU88),5)</f>
        <v>#REF!</v>
      </c>
      <c r="AV87" s="144" t="e">
        <f>ROUND(AZ87*L31,0)</f>
        <v>#REF!</v>
      </c>
      <c r="AW87" s="144" t="e">
        <f>ROUND(BA87*L32,0)</f>
        <v>#REF!</v>
      </c>
      <c r="AX87" s="144" t="e">
        <f>ROUND(BB87*L31,0)</f>
        <v>#REF!</v>
      </c>
      <c r="AY87" s="144" t="e">
        <f>ROUND(BC87*L32,0)</f>
        <v>#REF!</v>
      </c>
      <c r="AZ87" s="144" t="e">
        <f>ROUND(SUM(AZ88:AZ88),0)</f>
        <v>#REF!</v>
      </c>
      <c r="BA87" s="144" t="e">
        <f>ROUND(SUM(BA88:BA88),0)</f>
        <v>#REF!</v>
      </c>
      <c r="BB87" s="144" t="e">
        <f>ROUND(SUM(BB88:BB88),0)</f>
        <v>#REF!</v>
      </c>
      <c r="BC87" s="144" t="e">
        <f>ROUND(SUM(BC88:BC88),0)</f>
        <v>#REF!</v>
      </c>
      <c r="BD87" s="146" t="e">
        <f>ROUND(SUM(BD88:BD88),0)</f>
        <v>#REF!</v>
      </c>
      <c r="BS87" s="147" t="s">
        <v>93</v>
      </c>
      <c r="BT87" s="147" t="s">
        <v>95</v>
      </c>
      <c r="BU87" s="148" t="s">
        <v>460</v>
      </c>
      <c r="BV87" s="147" t="s">
        <v>461</v>
      </c>
      <c r="BW87" s="147" t="s">
        <v>462</v>
      </c>
      <c r="BX87" s="147" t="s">
        <v>463</v>
      </c>
    </row>
    <row r="88" spans="1:76" s="126" customFormat="1" ht="16.5" customHeight="1" x14ac:dyDescent="0.2">
      <c r="A88" s="149" t="s">
        <v>464</v>
      </c>
      <c r="B88" s="123"/>
      <c r="C88" s="150"/>
      <c r="D88" s="192" t="s">
        <v>465</v>
      </c>
      <c r="E88" s="192"/>
      <c r="F88" s="192"/>
      <c r="G88" s="192"/>
      <c r="H88" s="192"/>
      <c r="I88" s="151"/>
      <c r="J88" s="192" t="s">
        <v>466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3">
        <f>'SO-02 - Dílna lidových ře...'!AJ27</f>
        <v>0</v>
      </c>
      <c r="AH88" s="194"/>
      <c r="AI88" s="194"/>
      <c r="AJ88" s="194"/>
      <c r="AK88" s="194"/>
      <c r="AL88" s="194"/>
      <c r="AM88" s="194"/>
      <c r="AN88" s="193">
        <f>'SO-02 - Dílna lidových ře...'!AJ38</f>
        <v>0</v>
      </c>
      <c r="AO88" s="194"/>
      <c r="AP88" s="194"/>
      <c r="AQ88" s="125"/>
      <c r="AS88" s="143" t="e">
        <f>'[1]SO-02 - Dílna lidových ře...'!M28</f>
        <v>#REF!</v>
      </c>
      <c r="AT88" s="144" t="e">
        <f t="shared" si="0"/>
        <v>#REF!</v>
      </c>
      <c r="AU88" s="145" t="e">
        <f>'[1]SO-02 - Dílna lidových ře...'!W130</f>
        <v>#REF!</v>
      </c>
      <c r="AV88" s="144" t="e">
        <f>'[1]SO-02 - Dílna lidových ře...'!M32</f>
        <v>#REF!</v>
      </c>
      <c r="AW88" s="144" t="e">
        <f>'[1]SO-02 - Dílna lidových ře...'!M33</f>
        <v>#REF!</v>
      </c>
      <c r="AX88" s="144" t="e">
        <f>'[1]SO-02 - Dílna lidových ře...'!M34</f>
        <v>#REF!</v>
      </c>
      <c r="AY88" s="144" t="e">
        <f>'[1]SO-02 - Dílna lidových ře...'!M35</f>
        <v>#REF!</v>
      </c>
      <c r="AZ88" s="144" t="e">
        <f>'[1]SO-02 - Dílna lidových ře...'!H32</f>
        <v>#REF!</v>
      </c>
      <c r="BA88" s="144" t="e">
        <f>'[1]SO-02 - Dílna lidových ře...'!H33</f>
        <v>#REF!</v>
      </c>
      <c r="BB88" s="144" t="e">
        <f>'[1]SO-02 - Dílna lidových ře...'!H34</f>
        <v>#REF!</v>
      </c>
      <c r="BC88" s="144" t="e">
        <f>'[1]SO-02 - Dílna lidových ře...'!H35</f>
        <v>#REF!</v>
      </c>
      <c r="BD88" s="146" t="e">
        <f>'[1]SO-02 - Dílna lidových ře...'!H36</f>
        <v>#REF!</v>
      </c>
      <c r="BT88" s="148" t="s">
        <v>94</v>
      </c>
      <c r="BV88" s="148" t="s">
        <v>461</v>
      </c>
      <c r="BW88" s="148" t="s">
        <v>8</v>
      </c>
      <c r="BX88" s="148" t="s">
        <v>462</v>
      </c>
    </row>
    <row r="89" spans="1:76" x14ac:dyDescent="0.15"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1"/>
      <c r="BE89" s="152"/>
    </row>
    <row r="90" spans="1:76" s="15" customFormat="1" ht="30" customHeight="1" x14ac:dyDescent="0.2">
      <c r="B90" s="16"/>
      <c r="C90" s="141" t="s">
        <v>467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191">
        <v>0</v>
      </c>
      <c r="AH90" s="191"/>
      <c r="AI90" s="191"/>
      <c r="AJ90" s="191"/>
      <c r="AK90" s="191"/>
      <c r="AL90" s="191"/>
      <c r="AM90" s="191"/>
      <c r="AN90" s="191">
        <v>0</v>
      </c>
      <c r="AO90" s="191"/>
      <c r="AP90" s="191"/>
      <c r="AQ90" s="19"/>
      <c r="AS90" s="138" t="s">
        <v>468</v>
      </c>
      <c r="AT90" s="139" t="s">
        <v>469</v>
      </c>
      <c r="AU90" s="139" t="s">
        <v>34</v>
      </c>
      <c r="AV90" s="140" t="s">
        <v>448</v>
      </c>
    </row>
    <row r="91" spans="1:76" s="15" customFormat="1" ht="10.7" customHeight="1" x14ac:dyDescent="0.2">
      <c r="B91" s="16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19"/>
      <c r="AS91" s="153"/>
      <c r="AT91" s="154"/>
      <c r="AU91" s="154"/>
      <c r="AV91" s="155"/>
    </row>
    <row r="92" spans="1:76" s="15" customFormat="1" ht="30" customHeight="1" x14ac:dyDescent="0.2">
      <c r="B92" s="16"/>
      <c r="C92" s="141" t="s">
        <v>77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91">
        <f>ROUND(AG87+AG90,0)</f>
        <v>0</v>
      </c>
      <c r="AH92" s="191"/>
      <c r="AI92" s="191"/>
      <c r="AJ92" s="191"/>
      <c r="AK92" s="191"/>
      <c r="AL92" s="191"/>
      <c r="AM92" s="191"/>
      <c r="AN92" s="191">
        <f>AN87+AN90</f>
        <v>0</v>
      </c>
      <c r="AO92" s="191"/>
      <c r="AP92" s="191"/>
      <c r="AQ92" s="19"/>
    </row>
    <row r="93" spans="1:76" s="15" customFormat="1" ht="6.95" customHeight="1" x14ac:dyDescent="0.2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0"/>
    </row>
  </sheetData>
  <mergeCells count="45">
    <mergeCell ref="AG92:AM92"/>
    <mergeCell ref="AN92:AP92"/>
    <mergeCell ref="AG90:AM90"/>
    <mergeCell ref="AN90:AP90"/>
    <mergeCell ref="D88:H88"/>
    <mergeCell ref="J88:AF88"/>
    <mergeCell ref="AG88:AM88"/>
    <mergeCell ref="AN88:AP88"/>
    <mergeCell ref="C85:G85"/>
    <mergeCell ref="I85:AF85"/>
    <mergeCell ref="AG85:AM85"/>
    <mergeCell ref="AN85:AP85"/>
    <mergeCell ref="AG87:AM87"/>
    <mergeCell ref="AN87:AP87"/>
    <mergeCell ref="AS82:AT84"/>
    <mergeCell ref="AM83:AP8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E23:AN23"/>
    <mergeCell ref="C2:AP2"/>
    <mergeCell ref="AR2:BE2"/>
    <mergeCell ref="C4:AP4"/>
    <mergeCell ref="K5:AO5"/>
    <mergeCell ref="K6:AO6"/>
  </mergeCells>
  <hyperlinks>
    <hyperlink ref="K1:S1" location="C2" display="1) Souhrnný list stavby" xr:uid="{DF9A6E99-DA64-1541-A6F3-22C02B8AA68E}"/>
    <hyperlink ref="W1:AF1" location="C87" display="2) Rekapitulace objektů" xr:uid="{A2FFF57B-228D-0542-8F2C-12C7A4CDED0E}"/>
    <hyperlink ref="A88" location="'SO-02 - Dílna lidových ře...'!C2" display="/" xr:uid="{2CCEBD17-B033-6041-9B4A-5EA4B78C6F40}"/>
  </hyperlinks>
  <pageMargins left="0.7" right="0.7" top="0.78740157499999996" bottom="0.78740157499999996" header="0.3" footer="0.3"/>
  <pageSetup paperSize="9" scale="77" fitToHeight="9999" orientation="portrait" r:id="rId1"/>
  <rowBreaks count="1" manualBreakCount="1">
    <brk id="73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DB29-7BFE-644A-9ADD-ED3CF598ADAC}">
  <dimension ref="A1:BM232"/>
  <sheetViews>
    <sheetView tabSelected="1" view="pageBreakPreview" topLeftCell="A205" zoomScale="120" zoomScaleNormal="90" zoomScaleSheetLayoutView="120" workbookViewId="0">
      <selection activeCell="E43" sqref="E43"/>
    </sheetView>
  </sheetViews>
  <sheetFormatPr defaultColWidth="10.6640625" defaultRowHeight="10.5" x14ac:dyDescent="0.15"/>
  <cols>
    <col min="1" max="1" width="4.6640625" style="5" customWidth="1"/>
    <col min="2" max="2" width="1" style="5" customWidth="1"/>
    <col min="3" max="4" width="2.44140625" style="5" customWidth="1"/>
    <col min="5" max="5" width="17.5546875" style="5" bestFit="1" customWidth="1"/>
    <col min="6" max="7" width="6.44140625" style="5" customWidth="1"/>
    <col min="8" max="8" width="7.109375" style="5" customWidth="1"/>
    <col min="9" max="9" width="16.33203125" style="5" customWidth="1"/>
    <col min="10" max="10" width="11.44140625" style="5" bestFit="1" customWidth="1"/>
    <col min="11" max="11" width="9.109375" style="5" bestFit="1" customWidth="1"/>
    <col min="12" max="12" width="6.88671875" style="5" customWidth="1"/>
    <col min="13" max="14" width="3.44140625" style="5" customWidth="1"/>
    <col min="15" max="15" width="1.109375" style="5" customWidth="1"/>
    <col min="16" max="16" width="7.109375" style="5" customWidth="1"/>
    <col min="17" max="17" width="2.44140625" style="5" customWidth="1"/>
    <col min="18" max="18" width="1" style="5" customWidth="1"/>
    <col min="19" max="19" width="4.6640625" style="5" customWidth="1"/>
    <col min="20" max="20" width="17" style="5" hidden="1" customWidth="1"/>
    <col min="21" max="21" width="9.33203125" style="5" hidden="1" customWidth="1"/>
    <col min="22" max="22" width="7" style="5" hidden="1" customWidth="1"/>
    <col min="23" max="23" width="9.33203125" style="5" hidden="1" customWidth="1"/>
    <col min="24" max="24" width="7" style="5" hidden="1" customWidth="1"/>
    <col min="25" max="25" width="8.5546875" style="5" hidden="1" customWidth="1"/>
    <col min="26" max="26" width="6.33203125" style="5" hidden="1" customWidth="1"/>
    <col min="27" max="27" width="8.5546875" style="5" hidden="1" customWidth="1"/>
    <col min="28" max="28" width="9.33203125" style="5" customWidth="1"/>
    <col min="29" max="29" width="6.33203125" style="5" customWidth="1"/>
    <col min="30" max="30" width="8.5546875" style="5" customWidth="1"/>
    <col min="31" max="31" width="9.33203125" style="5" hidden="1" customWidth="1"/>
    <col min="32" max="65" width="0" style="5" hidden="1" customWidth="1"/>
    <col min="66" max="16384" width="10.6640625" style="5"/>
  </cols>
  <sheetData>
    <row r="1" spans="1:46" ht="21.75" customHeight="1" x14ac:dyDescent="0.15">
      <c r="A1" s="1"/>
      <c r="B1" s="2"/>
      <c r="C1" s="2"/>
      <c r="D1" s="3" t="s">
        <v>0</v>
      </c>
      <c r="E1" s="2"/>
      <c r="F1" s="4" t="s">
        <v>1</v>
      </c>
      <c r="G1" s="4"/>
      <c r="H1" s="197" t="s">
        <v>2</v>
      </c>
      <c r="I1" s="197"/>
      <c r="J1" s="197"/>
      <c r="K1" s="197"/>
      <c r="L1" s="4" t="s">
        <v>3</v>
      </c>
      <c r="M1" s="2"/>
      <c r="N1" s="2"/>
      <c r="O1" s="3" t="s">
        <v>4</v>
      </c>
      <c r="P1" s="2"/>
      <c r="Q1" s="2"/>
      <c r="R1" s="2"/>
      <c r="S1" s="4" t="s">
        <v>5</v>
      </c>
      <c r="T1" s="4"/>
      <c r="U1" s="1"/>
      <c r="V1" s="1"/>
    </row>
    <row r="2" spans="1:46" ht="36.950000000000003" customHeight="1" x14ac:dyDescent="0.15">
      <c r="C2" s="198" t="s">
        <v>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00" t="s">
        <v>7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6" t="s">
        <v>8</v>
      </c>
    </row>
    <row r="3" spans="1:46" ht="6.95" customHeight="1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6" t="s">
        <v>9</v>
      </c>
    </row>
    <row r="4" spans="1:46" ht="36.950000000000003" customHeight="1" x14ac:dyDescent="0.15">
      <c r="B4" s="10"/>
      <c r="C4" s="201" t="s">
        <v>10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11"/>
      <c r="T4" s="12" t="s">
        <v>11</v>
      </c>
      <c r="AT4" s="6" t="s">
        <v>12</v>
      </c>
    </row>
    <row r="5" spans="1:46" ht="6.95" customHeight="1" x14ac:dyDescent="0.15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1"/>
    </row>
    <row r="6" spans="1:46" ht="25.5" customHeight="1" x14ac:dyDescent="0.15">
      <c r="B6" s="10"/>
      <c r="C6" s="13"/>
      <c r="D6" s="14" t="s">
        <v>13</v>
      </c>
      <c r="E6" s="13"/>
      <c r="F6" s="203" t="s">
        <v>437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13"/>
      <c r="R6" s="11"/>
    </row>
    <row r="7" spans="1:46" s="15" customFormat="1" ht="32.85" customHeight="1" x14ac:dyDescent="0.2">
      <c r="B7" s="16"/>
      <c r="C7" s="17"/>
      <c r="D7" s="18" t="s">
        <v>14</v>
      </c>
      <c r="E7" s="17"/>
      <c r="F7" s="205" t="s">
        <v>15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17"/>
      <c r="R7" s="19"/>
    </row>
    <row r="8" spans="1:46" s="15" customFormat="1" ht="14.45" customHeight="1" x14ac:dyDescent="0.2">
      <c r="B8" s="16"/>
      <c r="C8" s="17"/>
      <c r="D8" s="14" t="s">
        <v>16</v>
      </c>
      <c r="E8" s="17"/>
      <c r="F8" s="20" t="s">
        <v>17</v>
      </c>
      <c r="G8" s="17"/>
      <c r="H8" s="17"/>
      <c r="I8" s="17"/>
      <c r="J8" s="17"/>
      <c r="K8" s="17"/>
      <c r="L8" s="17"/>
      <c r="M8" s="14" t="s">
        <v>18</v>
      </c>
      <c r="N8" s="17"/>
      <c r="O8" s="20" t="s">
        <v>17</v>
      </c>
      <c r="P8" s="17"/>
      <c r="Q8" s="17"/>
      <c r="R8" s="19"/>
    </row>
    <row r="9" spans="1:46" s="15" customFormat="1" ht="14.45" customHeight="1" x14ac:dyDescent="0.2">
      <c r="B9" s="16"/>
      <c r="C9" s="17"/>
      <c r="D9" s="14" t="s">
        <v>19</v>
      </c>
      <c r="E9" s="17"/>
      <c r="F9" s="20" t="s">
        <v>20</v>
      </c>
      <c r="G9" s="17"/>
      <c r="H9" s="17"/>
      <c r="I9" s="17"/>
      <c r="J9" s="17"/>
      <c r="K9" s="17"/>
      <c r="L9" s="17"/>
      <c r="M9" s="14" t="s">
        <v>21</v>
      </c>
      <c r="N9" s="17"/>
      <c r="O9" s="195"/>
      <c r="P9" s="195"/>
      <c r="Q9" s="17"/>
      <c r="R9" s="19"/>
    </row>
    <row r="10" spans="1:46" s="15" customFormat="1" ht="10.7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9"/>
    </row>
    <row r="11" spans="1:46" s="15" customFormat="1" ht="14.45" customHeight="1" x14ac:dyDescent="0.2">
      <c r="B11" s="16"/>
      <c r="C11" s="17"/>
      <c r="D11" s="14" t="s">
        <v>22</v>
      </c>
      <c r="E11" s="17"/>
      <c r="F11" s="17"/>
      <c r="G11" s="17"/>
      <c r="H11" s="17"/>
      <c r="I11" s="17"/>
      <c r="J11" s="17"/>
      <c r="K11" s="17"/>
      <c r="L11" s="17"/>
      <c r="M11" s="14" t="s">
        <v>23</v>
      </c>
      <c r="N11" s="17"/>
      <c r="O11" s="196" t="s">
        <v>17</v>
      </c>
      <c r="P11" s="196"/>
      <c r="Q11" s="17"/>
      <c r="R11" s="19"/>
    </row>
    <row r="12" spans="1:46" s="15" customFormat="1" ht="18" customHeight="1" x14ac:dyDescent="0.2">
      <c r="B12" s="16"/>
      <c r="C12" s="17"/>
      <c r="D12" s="17"/>
      <c r="E12" s="20" t="s">
        <v>24</v>
      </c>
      <c r="F12" s="17"/>
      <c r="G12" s="17"/>
      <c r="H12" s="17"/>
      <c r="I12" s="17"/>
      <c r="J12" s="17"/>
      <c r="K12" s="17"/>
      <c r="L12" s="17"/>
      <c r="M12" s="14" t="s">
        <v>25</v>
      </c>
      <c r="N12" s="17"/>
      <c r="O12" s="196" t="s">
        <v>17</v>
      </c>
      <c r="P12" s="196"/>
      <c r="Q12" s="17"/>
      <c r="R12" s="19"/>
    </row>
    <row r="13" spans="1:46" s="15" customFormat="1" ht="6.95" customHeigh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9"/>
    </row>
    <row r="14" spans="1:46" s="15" customFormat="1" ht="14.45" customHeight="1" x14ac:dyDescent="0.2">
      <c r="B14" s="16"/>
      <c r="C14" s="17"/>
      <c r="D14" s="14" t="s">
        <v>26</v>
      </c>
      <c r="E14" s="17"/>
      <c r="F14" s="17"/>
      <c r="G14" s="17"/>
      <c r="H14" s="17"/>
      <c r="I14" s="17"/>
      <c r="J14" s="17"/>
      <c r="K14" s="17"/>
      <c r="L14" s="17"/>
      <c r="M14" s="14" t="s">
        <v>23</v>
      </c>
      <c r="N14" s="17"/>
      <c r="O14" s="196"/>
      <c r="P14" s="196"/>
      <c r="Q14" s="17"/>
      <c r="R14" s="19"/>
    </row>
    <row r="15" spans="1:46" s="15" customFormat="1" ht="18" customHeight="1" x14ac:dyDescent="0.2">
      <c r="B15" s="16"/>
      <c r="C15" s="17"/>
      <c r="D15" s="17"/>
      <c r="E15" s="20"/>
      <c r="F15" s="17"/>
      <c r="G15" s="17"/>
      <c r="H15" s="17"/>
      <c r="I15" s="17"/>
      <c r="J15" s="17"/>
      <c r="K15" s="17"/>
      <c r="L15" s="17"/>
      <c r="M15" s="14" t="s">
        <v>25</v>
      </c>
      <c r="N15" s="17"/>
      <c r="O15" s="196"/>
      <c r="P15" s="196"/>
      <c r="Q15" s="17"/>
      <c r="R15" s="19"/>
    </row>
    <row r="16" spans="1:46" s="15" customFormat="1" ht="6.95" customHeight="1" x14ac:dyDescent="0.2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</row>
    <row r="17" spans="2:36" s="15" customFormat="1" ht="14.45" customHeight="1" x14ac:dyDescent="0.2">
      <c r="B17" s="16"/>
      <c r="C17" s="17"/>
      <c r="D17" s="14" t="s">
        <v>27</v>
      </c>
      <c r="E17" s="17"/>
      <c r="F17" s="17"/>
      <c r="G17" s="17"/>
      <c r="H17" s="17"/>
      <c r="I17" s="17"/>
      <c r="J17" s="17"/>
      <c r="K17" s="17"/>
      <c r="L17" s="17"/>
      <c r="M17" s="14" t="s">
        <v>23</v>
      </c>
      <c r="N17" s="17"/>
      <c r="O17" s="196" t="s">
        <v>17</v>
      </c>
      <c r="P17" s="196"/>
      <c r="Q17" s="17"/>
      <c r="R17" s="19"/>
    </row>
    <row r="18" spans="2:36" s="15" customFormat="1" ht="18" customHeight="1" x14ac:dyDescent="0.2">
      <c r="B18" s="16"/>
      <c r="C18" s="17"/>
      <c r="D18" s="17"/>
      <c r="E18" s="20" t="s">
        <v>28</v>
      </c>
      <c r="F18" s="17"/>
      <c r="G18" s="17"/>
      <c r="H18" s="17"/>
      <c r="I18" s="17"/>
      <c r="J18" s="17"/>
      <c r="K18" s="17"/>
      <c r="L18" s="17"/>
      <c r="M18" s="14" t="s">
        <v>25</v>
      </c>
      <c r="N18" s="17"/>
      <c r="O18" s="196" t="s">
        <v>17</v>
      </c>
      <c r="P18" s="196"/>
      <c r="Q18" s="17"/>
      <c r="R18" s="19"/>
    </row>
    <row r="19" spans="2:36" s="15" customFormat="1" ht="6.95" customHeight="1" x14ac:dyDescent="0.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9"/>
    </row>
    <row r="20" spans="2:36" s="15" customFormat="1" ht="14.45" customHeight="1" x14ac:dyDescent="0.2">
      <c r="B20" s="16"/>
      <c r="C20" s="17"/>
      <c r="D20" s="14" t="s">
        <v>29</v>
      </c>
      <c r="E20" s="17"/>
      <c r="F20" s="17"/>
      <c r="G20" s="17"/>
      <c r="H20" s="17"/>
      <c r="I20" s="17"/>
      <c r="J20" s="17"/>
      <c r="K20" s="17"/>
      <c r="L20" s="17"/>
      <c r="M20" s="14" t="s">
        <v>23</v>
      </c>
      <c r="N20" s="17"/>
      <c r="O20" s="196"/>
      <c r="P20" s="196"/>
      <c r="Q20" s="17"/>
      <c r="R20" s="19"/>
    </row>
    <row r="21" spans="2:36" s="15" customFormat="1" ht="18" customHeight="1" x14ac:dyDescent="0.2">
      <c r="B21" s="16"/>
      <c r="C21" s="17"/>
      <c r="D21" s="17"/>
      <c r="E21" s="20"/>
      <c r="F21" s="17"/>
      <c r="G21" s="17"/>
      <c r="H21" s="17"/>
      <c r="I21" s="17"/>
      <c r="J21" s="17"/>
      <c r="K21" s="17"/>
      <c r="L21" s="17"/>
      <c r="M21" s="14" t="s">
        <v>25</v>
      </c>
      <c r="N21" s="17"/>
      <c r="O21" s="196"/>
      <c r="P21" s="196"/>
      <c r="Q21" s="17"/>
      <c r="R21" s="19"/>
    </row>
    <row r="22" spans="2:36" s="15" customFormat="1" ht="6.95" customHeight="1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</row>
    <row r="23" spans="2:36" s="15" customFormat="1" ht="14.45" customHeight="1" x14ac:dyDescent="0.2">
      <c r="B23" s="16"/>
      <c r="C23" s="17"/>
      <c r="D23" s="14" t="s">
        <v>30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9"/>
    </row>
    <row r="24" spans="2:36" s="15" customFormat="1" ht="16.5" customHeight="1" x14ac:dyDescent="0.2">
      <c r="B24" s="16"/>
      <c r="C24" s="17"/>
      <c r="D24" s="17"/>
      <c r="E24" s="209" t="s">
        <v>17</v>
      </c>
      <c r="F24" s="209"/>
      <c r="G24" s="209"/>
      <c r="H24" s="209"/>
      <c r="I24" s="209"/>
      <c r="J24" s="209"/>
      <c r="K24" s="209"/>
      <c r="L24" s="209"/>
      <c r="M24" s="17"/>
      <c r="N24" s="17"/>
      <c r="O24" s="17"/>
      <c r="P24" s="17"/>
      <c r="Q24" s="17"/>
      <c r="R24" s="19"/>
    </row>
    <row r="25" spans="2:36" s="15" customFormat="1" ht="6.95" customHeight="1" x14ac:dyDescent="0.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9"/>
    </row>
    <row r="26" spans="2:36" s="15" customFormat="1" ht="6.95" customHeight="1" x14ac:dyDescent="0.2">
      <c r="B26" s="16"/>
      <c r="C26" s="1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7"/>
      <c r="R26" s="19"/>
    </row>
    <row r="27" spans="2:36" s="15" customFormat="1" ht="14.45" customHeight="1" x14ac:dyDescent="0.2">
      <c r="B27" s="16"/>
      <c r="C27" s="17"/>
      <c r="D27" s="20" t="s">
        <v>31</v>
      </c>
      <c r="E27" s="17"/>
      <c r="F27" s="17"/>
      <c r="G27" s="17"/>
      <c r="H27" s="17"/>
      <c r="I27" s="17"/>
      <c r="J27" s="17"/>
      <c r="K27" s="17"/>
      <c r="L27" s="17"/>
      <c r="M27" s="210">
        <f>N88</f>
        <v>0</v>
      </c>
      <c r="N27" s="210"/>
      <c r="O27" s="210"/>
      <c r="P27" s="210"/>
      <c r="Q27" s="17"/>
      <c r="R27" s="19"/>
      <c r="AJ27" s="89">
        <f>M27</f>
        <v>0</v>
      </c>
    </row>
    <row r="28" spans="2:36" s="15" customFormat="1" ht="14.45" customHeight="1" x14ac:dyDescent="0.2">
      <c r="B28" s="16"/>
      <c r="C28" s="17"/>
      <c r="D28" s="22" t="s">
        <v>32</v>
      </c>
      <c r="E28" s="17"/>
      <c r="F28" s="17"/>
      <c r="G28" s="17"/>
      <c r="H28" s="17"/>
      <c r="I28" s="17"/>
      <c r="J28" s="17"/>
      <c r="K28" s="17"/>
      <c r="L28" s="17"/>
      <c r="M28" s="211">
        <f>N111</f>
        <v>0</v>
      </c>
      <c r="N28" s="211"/>
      <c r="O28" s="211"/>
      <c r="P28" s="211"/>
      <c r="Q28" s="17"/>
      <c r="R28" s="19"/>
    </row>
    <row r="29" spans="2:36" s="15" customFormat="1" ht="6.95" customHeight="1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9"/>
    </row>
    <row r="30" spans="2:36" s="15" customFormat="1" ht="25.5" customHeight="1" x14ac:dyDescent="0.2">
      <c r="B30" s="16"/>
      <c r="C30" s="17"/>
      <c r="D30" s="23" t="s">
        <v>33</v>
      </c>
      <c r="E30" s="17"/>
      <c r="F30" s="17"/>
      <c r="G30" s="17"/>
      <c r="H30" s="17"/>
      <c r="I30" s="17"/>
      <c r="J30" s="17"/>
      <c r="K30" s="17"/>
      <c r="L30" s="17"/>
      <c r="M30" s="207">
        <f>ROUND(M27+M28,0)</f>
        <v>0</v>
      </c>
      <c r="N30" s="206"/>
      <c r="O30" s="206"/>
      <c r="P30" s="206"/>
      <c r="Q30" s="17"/>
      <c r="R30" s="19"/>
    </row>
    <row r="31" spans="2:36" s="15" customFormat="1" ht="6.95" customHeight="1" x14ac:dyDescent="0.2">
      <c r="B31" s="16"/>
      <c r="C31" s="1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7"/>
      <c r="R31" s="19"/>
    </row>
    <row r="32" spans="2:36" s="15" customFormat="1" ht="14.45" customHeight="1" x14ac:dyDescent="0.2">
      <c r="B32" s="16"/>
      <c r="C32" s="17"/>
      <c r="D32" s="14" t="s">
        <v>34</v>
      </c>
      <c r="E32" s="14" t="s">
        <v>35</v>
      </c>
      <c r="F32" s="24">
        <v>0.21</v>
      </c>
      <c r="G32" s="25" t="s">
        <v>36</v>
      </c>
      <c r="H32" s="208">
        <f>ROUND((SUM(BE111:BE112)+SUM(BE130:BE231)), 0)</f>
        <v>0</v>
      </c>
      <c r="I32" s="206"/>
      <c r="J32" s="206"/>
      <c r="K32" s="17"/>
      <c r="L32" s="17"/>
      <c r="M32" s="208">
        <f>ROUND(ROUND((SUM(BE111:BE112)+SUM(BE130:BE231)), 0)*F32, 0)</f>
        <v>0</v>
      </c>
      <c r="N32" s="206"/>
      <c r="O32" s="206"/>
      <c r="P32" s="206"/>
      <c r="Q32" s="17"/>
      <c r="R32" s="19"/>
    </row>
    <row r="33" spans="2:36" s="15" customFormat="1" ht="14.45" customHeight="1" x14ac:dyDescent="0.2">
      <c r="B33" s="16"/>
      <c r="C33" s="17"/>
      <c r="D33" s="17"/>
      <c r="E33" s="14" t="s">
        <v>37</v>
      </c>
      <c r="F33" s="24">
        <v>0.15</v>
      </c>
      <c r="G33" s="25" t="s">
        <v>36</v>
      </c>
      <c r="H33" s="208">
        <f>ROUND((SUM(BF111:BF112)+SUM(BF130:BF231)), 0)</f>
        <v>0</v>
      </c>
      <c r="I33" s="206"/>
      <c r="J33" s="206"/>
      <c r="K33" s="17"/>
      <c r="L33" s="17"/>
      <c r="M33" s="208">
        <f>ROUND(ROUND((SUM(BF111:BF112)+SUM(BF130:BF231)), 0)*F33, 0)</f>
        <v>0</v>
      </c>
      <c r="N33" s="206"/>
      <c r="O33" s="206"/>
      <c r="P33" s="206"/>
      <c r="Q33" s="17"/>
      <c r="R33" s="19"/>
    </row>
    <row r="34" spans="2:36" s="15" customFormat="1" ht="14.45" hidden="1" customHeight="1" x14ac:dyDescent="0.2">
      <c r="B34" s="16"/>
      <c r="C34" s="17"/>
      <c r="D34" s="17"/>
      <c r="E34" s="14" t="s">
        <v>38</v>
      </c>
      <c r="F34" s="24">
        <v>0.21</v>
      </c>
      <c r="G34" s="25" t="s">
        <v>36</v>
      </c>
      <c r="H34" s="208">
        <f>ROUND((SUM(BG111:BG112)+SUM(BG130:BG231)), 0)</f>
        <v>0</v>
      </c>
      <c r="I34" s="206"/>
      <c r="J34" s="206"/>
      <c r="K34" s="17"/>
      <c r="L34" s="17"/>
      <c r="M34" s="208">
        <v>0</v>
      </c>
      <c r="N34" s="206"/>
      <c r="O34" s="206"/>
      <c r="P34" s="206"/>
      <c r="Q34" s="17"/>
      <c r="R34" s="19"/>
    </row>
    <row r="35" spans="2:36" s="15" customFormat="1" ht="14.45" hidden="1" customHeight="1" x14ac:dyDescent="0.2">
      <c r="B35" s="16"/>
      <c r="C35" s="17"/>
      <c r="D35" s="17"/>
      <c r="E35" s="14" t="s">
        <v>39</v>
      </c>
      <c r="F35" s="24">
        <v>0.15</v>
      </c>
      <c r="G35" s="25" t="s">
        <v>36</v>
      </c>
      <c r="H35" s="208">
        <f>ROUND((SUM(BH111:BH112)+SUM(BH130:BH231)), 0)</f>
        <v>0</v>
      </c>
      <c r="I35" s="206"/>
      <c r="J35" s="206"/>
      <c r="K35" s="17"/>
      <c r="L35" s="17"/>
      <c r="M35" s="208">
        <v>0</v>
      </c>
      <c r="N35" s="206"/>
      <c r="O35" s="206"/>
      <c r="P35" s="206"/>
      <c r="Q35" s="17"/>
      <c r="R35" s="19"/>
    </row>
    <row r="36" spans="2:36" s="15" customFormat="1" ht="14.45" hidden="1" customHeight="1" x14ac:dyDescent="0.2">
      <c r="B36" s="16"/>
      <c r="C36" s="17"/>
      <c r="D36" s="17"/>
      <c r="E36" s="14" t="s">
        <v>40</v>
      </c>
      <c r="F36" s="24">
        <v>0</v>
      </c>
      <c r="G36" s="25" t="s">
        <v>36</v>
      </c>
      <c r="H36" s="208">
        <f>ROUND((SUM(BI111:BI112)+SUM(BI130:BI231)), 0)</f>
        <v>0</v>
      </c>
      <c r="I36" s="206"/>
      <c r="J36" s="206"/>
      <c r="K36" s="17"/>
      <c r="L36" s="17"/>
      <c r="M36" s="208">
        <v>0</v>
      </c>
      <c r="N36" s="206"/>
      <c r="O36" s="206"/>
      <c r="P36" s="206"/>
      <c r="Q36" s="17"/>
      <c r="R36" s="19"/>
    </row>
    <row r="37" spans="2:36" s="15" customFormat="1" ht="6.95" customHeight="1" x14ac:dyDescent="0.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9"/>
    </row>
    <row r="38" spans="2:36" s="15" customFormat="1" ht="25.5" customHeight="1" x14ac:dyDescent="0.2">
      <c r="B38" s="16"/>
      <c r="C38" s="17"/>
      <c r="D38" s="26" t="s">
        <v>41</v>
      </c>
      <c r="E38" s="27"/>
      <c r="F38" s="27"/>
      <c r="G38" s="28" t="s">
        <v>42</v>
      </c>
      <c r="H38" s="29" t="s">
        <v>43</v>
      </c>
      <c r="I38" s="27"/>
      <c r="J38" s="27"/>
      <c r="K38" s="27"/>
      <c r="L38" s="214">
        <f>SUM(M30:M36)</f>
        <v>0</v>
      </c>
      <c r="M38" s="214"/>
      <c r="N38" s="214"/>
      <c r="O38" s="214"/>
      <c r="P38" s="215"/>
      <c r="Q38" s="17"/>
      <c r="R38" s="19"/>
      <c r="AJ38" s="89">
        <f>L38</f>
        <v>0</v>
      </c>
    </row>
    <row r="39" spans="2:36" s="15" customFormat="1" ht="14.45" customHeight="1" x14ac:dyDescent="0.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9"/>
    </row>
    <row r="40" spans="2:36" s="15" customFormat="1" ht="14.45" customHeight="1" x14ac:dyDescent="0.2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9"/>
    </row>
    <row r="41" spans="2:36" x14ac:dyDescent="0.15">
      <c r="B41" s="1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1"/>
    </row>
    <row r="42" spans="2:36" x14ac:dyDescent="0.15">
      <c r="B42" s="1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1"/>
    </row>
    <row r="43" spans="2:36" x14ac:dyDescent="0.15">
      <c r="B43" s="1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1"/>
    </row>
    <row r="44" spans="2:36" x14ac:dyDescent="0.15"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1"/>
    </row>
    <row r="45" spans="2:36" x14ac:dyDescent="0.15"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1"/>
    </row>
    <row r="46" spans="2:36" x14ac:dyDescent="0.15">
      <c r="B46" s="10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1"/>
    </row>
    <row r="47" spans="2:36" x14ac:dyDescent="0.15"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</row>
    <row r="48" spans="2:36" x14ac:dyDescent="0.15"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1"/>
    </row>
    <row r="49" spans="2:18" x14ac:dyDescent="0.15"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1"/>
    </row>
    <row r="50" spans="2:18" s="15" customFormat="1" ht="13.5" x14ac:dyDescent="0.2">
      <c r="B50" s="16"/>
      <c r="C50" s="17"/>
      <c r="D50" s="30" t="s">
        <v>44</v>
      </c>
      <c r="E50" s="21"/>
      <c r="F50" s="21"/>
      <c r="G50" s="21"/>
      <c r="H50" s="31"/>
      <c r="I50" s="17"/>
      <c r="J50" s="30" t="s">
        <v>45</v>
      </c>
      <c r="K50" s="21"/>
      <c r="L50" s="21"/>
      <c r="M50" s="21"/>
      <c r="N50" s="21"/>
      <c r="O50" s="21"/>
      <c r="P50" s="31"/>
      <c r="Q50" s="17"/>
      <c r="R50" s="19"/>
    </row>
    <row r="51" spans="2:18" x14ac:dyDescent="0.15">
      <c r="B51" s="10"/>
      <c r="C51" s="13"/>
      <c r="D51" s="32"/>
      <c r="E51" s="13"/>
      <c r="F51" s="13"/>
      <c r="G51" s="13"/>
      <c r="H51" s="33"/>
      <c r="I51" s="13"/>
      <c r="J51" s="32"/>
      <c r="K51" s="13"/>
      <c r="L51" s="13"/>
      <c r="M51" s="13"/>
      <c r="N51" s="13"/>
      <c r="O51" s="13"/>
      <c r="P51" s="33"/>
      <c r="Q51" s="13"/>
      <c r="R51" s="11"/>
    </row>
    <row r="52" spans="2:18" x14ac:dyDescent="0.15">
      <c r="B52" s="10"/>
      <c r="C52" s="13"/>
      <c r="D52" s="32"/>
      <c r="E52" s="13"/>
      <c r="F52" s="13"/>
      <c r="G52" s="13"/>
      <c r="H52" s="33"/>
      <c r="I52" s="13"/>
      <c r="J52" s="32"/>
      <c r="K52" s="13"/>
      <c r="L52" s="13"/>
      <c r="M52" s="13"/>
      <c r="N52" s="13"/>
      <c r="O52" s="13"/>
      <c r="P52" s="33"/>
      <c r="Q52" s="13"/>
      <c r="R52" s="11"/>
    </row>
    <row r="53" spans="2:18" x14ac:dyDescent="0.15">
      <c r="B53" s="10"/>
      <c r="C53" s="13"/>
      <c r="D53" s="32"/>
      <c r="E53" s="13"/>
      <c r="F53" s="13"/>
      <c r="G53" s="13"/>
      <c r="H53" s="33"/>
      <c r="I53" s="13"/>
      <c r="J53" s="32"/>
      <c r="K53" s="13"/>
      <c r="L53" s="13"/>
      <c r="M53" s="13"/>
      <c r="N53" s="13"/>
      <c r="O53" s="13"/>
      <c r="P53" s="33"/>
      <c r="Q53" s="13"/>
      <c r="R53" s="11"/>
    </row>
    <row r="54" spans="2:18" x14ac:dyDescent="0.15">
      <c r="B54" s="10"/>
      <c r="C54" s="13"/>
      <c r="D54" s="32"/>
      <c r="E54" s="13"/>
      <c r="F54" s="13"/>
      <c r="G54" s="13"/>
      <c r="H54" s="33"/>
      <c r="I54" s="13"/>
      <c r="J54" s="32"/>
      <c r="K54" s="13"/>
      <c r="L54" s="13"/>
      <c r="M54" s="13"/>
      <c r="N54" s="13"/>
      <c r="O54" s="13"/>
      <c r="P54" s="33"/>
      <c r="Q54" s="13"/>
      <c r="R54" s="11"/>
    </row>
    <row r="55" spans="2:18" x14ac:dyDescent="0.15">
      <c r="B55" s="10"/>
      <c r="C55" s="13"/>
      <c r="D55" s="32"/>
      <c r="E55" s="13"/>
      <c r="F55" s="13"/>
      <c r="G55" s="13"/>
      <c r="H55" s="33"/>
      <c r="I55" s="13"/>
      <c r="J55" s="32"/>
      <c r="K55" s="13"/>
      <c r="L55" s="13"/>
      <c r="M55" s="13"/>
      <c r="N55" s="13"/>
      <c r="O55" s="13"/>
      <c r="P55" s="33"/>
      <c r="Q55" s="13"/>
      <c r="R55" s="11"/>
    </row>
    <row r="56" spans="2:18" x14ac:dyDescent="0.15">
      <c r="B56" s="10"/>
      <c r="C56" s="13"/>
      <c r="D56" s="32"/>
      <c r="E56" s="13"/>
      <c r="F56" s="13"/>
      <c r="G56" s="13"/>
      <c r="H56" s="33"/>
      <c r="I56" s="13"/>
      <c r="J56" s="32"/>
      <c r="K56" s="13"/>
      <c r="L56" s="13"/>
      <c r="M56" s="13"/>
      <c r="N56" s="13"/>
      <c r="O56" s="13"/>
      <c r="P56" s="33"/>
      <c r="Q56" s="13"/>
      <c r="R56" s="11"/>
    </row>
    <row r="57" spans="2:18" x14ac:dyDescent="0.15">
      <c r="B57" s="10"/>
      <c r="C57" s="13"/>
      <c r="D57" s="32"/>
      <c r="E57" s="13"/>
      <c r="F57" s="13"/>
      <c r="G57" s="13"/>
      <c r="H57" s="33"/>
      <c r="I57" s="13"/>
      <c r="J57" s="32"/>
      <c r="K57" s="13"/>
      <c r="L57" s="13"/>
      <c r="M57" s="13"/>
      <c r="N57" s="13"/>
      <c r="O57" s="13"/>
      <c r="P57" s="33"/>
      <c r="Q57" s="13"/>
      <c r="R57" s="11"/>
    </row>
    <row r="58" spans="2:18" x14ac:dyDescent="0.15">
      <c r="B58" s="10"/>
      <c r="C58" s="13"/>
      <c r="D58" s="32"/>
      <c r="E58" s="13"/>
      <c r="F58" s="13"/>
      <c r="G58" s="13"/>
      <c r="H58" s="33"/>
      <c r="I58" s="13"/>
      <c r="J58" s="32"/>
      <c r="K58" s="13"/>
      <c r="L58" s="13"/>
      <c r="M58" s="13"/>
      <c r="N58" s="13"/>
      <c r="O58" s="13"/>
      <c r="P58" s="33"/>
      <c r="Q58" s="13"/>
      <c r="R58" s="11"/>
    </row>
    <row r="59" spans="2:18" s="15" customFormat="1" ht="13.5" x14ac:dyDescent="0.2">
      <c r="B59" s="16"/>
      <c r="C59" s="17"/>
      <c r="D59" s="34" t="s">
        <v>46</v>
      </c>
      <c r="E59" s="35"/>
      <c r="F59" s="35"/>
      <c r="G59" s="36" t="s">
        <v>47</v>
      </c>
      <c r="H59" s="37"/>
      <c r="I59" s="17"/>
      <c r="J59" s="34" t="s">
        <v>46</v>
      </c>
      <c r="K59" s="35"/>
      <c r="L59" s="35"/>
      <c r="M59" s="35"/>
      <c r="N59" s="36" t="s">
        <v>47</v>
      </c>
      <c r="O59" s="35"/>
      <c r="P59" s="37"/>
      <c r="Q59" s="17"/>
      <c r="R59" s="19"/>
    </row>
    <row r="60" spans="2:18" x14ac:dyDescent="0.15"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1"/>
    </row>
    <row r="61" spans="2:18" s="15" customFormat="1" ht="13.5" x14ac:dyDescent="0.2">
      <c r="B61" s="16"/>
      <c r="C61" s="17"/>
      <c r="D61" s="30" t="s">
        <v>48</v>
      </c>
      <c r="E61" s="21"/>
      <c r="F61" s="21"/>
      <c r="G61" s="21"/>
      <c r="H61" s="31"/>
      <c r="I61" s="17"/>
      <c r="J61" s="30" t="s">
        <v>49</v>
      </c>
      <c r="K61" s="21"/>
      <c r="L61" s="21"/>
      <c r="M61" s="21"/>
      <c r="N61" s="21"/>
      <c r="O61" s="21"/>
      <c r="P61" s="31"/>
      <c r="Q61" s="17"/>
      <c r="R61" s="19"/>
    </row>
    <row r="62" spans="2:18" x14ac:dyDescent="0.15">
      <c r="B62" s="10"/>
      <c r="C62" s="13"/>
      <c r="D62" s="32"/>
      <c r="E62" s="13"/>
      <c r="F62" s="13"/>
      <c r="G62" s="13"/>
      <c r="H62" s="33"/>
      <c r="I62" s="13"/>
      <c r="J62" s="32"/>
      <c r="K62" s="13"/>
      <c r="L62" s="13"/>
      <c r="M62" s="13"/>
      <c r="N62" s="13"/>
      <c r="O62" s="13"/>
      <c r="P62" s="33"/>
      <c r="Q62" s="13"/>
      <c r="R62" s="11"/>
    </row>
    <row r="63" spans="2:18" x14ac:dyDescent="0.15">
      <c r="B63" s="10"/>
      <c r="C63" s="13"/>
      <c r="D63" s="32"/>
      <c r="E63" s="13"/>
      <c r="F63" s="13"/>
      <c r="G63" s="13"/>
      <c r="H63" s="33"/>
      <c r="I63" s="13"/>
      <c r="J63" s="32"/>
      <c r="K63" s="13"/>
      <c r="L63" s="13"/>
      <c r="M63" s="13"/>
      <c r="N63" s="13"/>
      <c r="O63" s="13"/>
      <c r="P63" s="33"/>
      <c r="Q63" s="13"/>
      <c r="R63" s="11"/>
    </row>
    <row r="64" spans="2:18" x14ac:dyDescent="0.15">
      <c r="B64" s="10"/>
      <c r="C64" s="13"/>
      <c r="D64" s="32"/>
      <c r="E64" s="13"/>
      <c r="F64" s="13"/>
      <c r="G64" s="13"/>
      <c r="H64" s="33"/>
      <c r="I64" s="13"/>
      <c r="J64" s="32"/>
      <c r="K64" s="13"/>
      <c r="L64" s="13"/>
      <c r="M64" s="13"/>
      <c r="N64" s="13"/>
      <c r="O64" s="13"/>
      <c r="P64" s="33"/>
      <c r="Q64" s="13"/>
      <c r="R64" s="11"/>
    </row>
    <row r="65" spans="2:21" x14ac:dyDescent="0.15">
      <c r="B65" s="10"/>
      <c r="C65" s="13"/>
      <c r="D65" s="32"/>
      <c r="E65" s="13"/>
      <c r="F65" s="13"/>
      <c r="G65" s="13"/>
      <c r="H65" s="33"/>
      <c r="I65" s="13"/>
      <c r="J65" s="32"/>
      <c r="K65" s="13"/>
      <c r="L65" s="13"/>
      <c r="M65" s="13"/>
      <c r="N65" s="13"/>
      <c r="O65" s="13"/>
      <c r="P65" s="33"/>
      <c r="Q65" s="13"/>
      <c r="R65" s="11"/>
    </row>
    <row r="66" spans="2:21" x14ac:dyDescent="0.15">
      <c r="B66" s="10"/>
      <c r="C66" s="13"/>
      <c r="D66" s="32"/>
      <c r="E66" s="13"/>
      <c r="F66" s="13"/>
      <c r="G66" s="13"/>
      <c r="H66" s="33"/>
      <c r="I66" s="13"/>
      <c r="J66" s="32"/>
      <c r="K66" s="13"/>
      <c r="L66" s="13"/>
      <c r="M66" s="13"/>
      <c r="N66" s="13"/>
      <c r="O66" s="13"/>
      <c r="P66" s="33"/>
      <c r="Q66" s="13"/>
      <c r="R66" s="11"/>
    </row>
    <row r="67" spans="2:21" x14ac:dyDescent="0.15">
      <c r="B67" s="10"/>
      <c r="C67" s="13"/>
      <c r="D67" s="32"/>
      <c r="E67" s="13"/>
      <c r="F67" s="13"/>
      <c r="G67" s="13"/>
      <c r="H67" s="33"/>
      <c r="I67" s="13"/>
      <c r="J67" s="32"/>
      <c r="K67" s="13"/>
      <c r="L67" s="13"/>
      <c r="M67" s="13"/>
      <c r="N67" s="13"/>
      <c r="O67" s="13"/>
      <c r="P67" s="33"/>
      <c r="Q67" s="13"/>
      <c r="R67" s="11"/>
    </row>
    <row r="68" spans="2:21" x14ac:dyDescent="0.15">
      <c r="B68" s="10"/>
      <c r="C68" s="13"/>
      <c r="D68" s="32"/>
      <c r="E68" s="13"/>
      <c r="F68" s="13"/>
      <c r="G68" s="13"/>
      <c r="H68" s="33"/>
      <c r="I68" s="13"/>
      <c r="J68" s="32"/>
      <c r="K68" s="13"/>
      <c r="L68" s="13"/>
      <c r="M68" s="13"/>
      <c r="N68" s="13"/>
      <c r="O68" s="13"/>
      <c r="P68" s="33"/>
      <c r="Q68" s="13"/>
      <c r="R68" s="11"/>
    </row>
    <row r="69" spans="2:21" x14ac:dyDescent="0.15">
      <c r="B69" s="10"/>
      <c r="C69" s="13"/>
      <c r="D69" s="32"/>
      <c r="E69" s="13"/>
      <c r="F69" s="13"/>
      <c r="G69" s="13"/>
      <c r="H69" s="33"/>
      <c r="I69" s="13"/>
      <c r="J69" s="32"/>
      <c r="K69" s="13"/>
      <c r="L69" s="13"/>
      <c r="M69" s="13"/>
      <c r="N69" s="13"/>
      <c r="O69" s="13"/>
      <c r="P69" s="33"/>
      <c r="Q69" s="13"/>
      <c r="R69" s="11"/>
    </row>
    <row r="70" spans="2:21" s="15" customFormat="1" ht="13.5" x14ac:dyDescent="0.2">
      <c r="B70" s="16"/>
      <c r="C70" s="17"/>
      <c r="D70" s="34" t="s">
        <v>46</v>
      </c>
      <c r="E70" s="35"/>
      <c r="F70" s="35"/>
      <c r="G70" s="36" t="s">
        <v>47</v>
      </c>
      <c r="H70" s="37"/>
      <c r="I70" s="17"/>
      <c r="J70" s="34" t="s">
        <v>46</v>
      </c>
      <c r="K70" s="35"/>
      <c r="L70" s="35"/>
      <c r="M70" s="35"/>
      <c r="N70" s="36" t="s">
        <v>47</v>
      </c>
      <c r="O70" s="35"/>
      <c r="P70" s="37"/>
      <c r="Q70" s="17"/>
      <c r="R70" s="19"/>
    </row>
    <row r="71" spans="2:21" s="15" customFormat="1" ht="14.45" customHeight="1" x14ac:dyDescent="0.2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5" spans="2:21" s="15" customFormat="1" ht="6.95" customHeight="1" x14ac:dyDescent="0.2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3"/>
    </row>
    <row r="76" spans="2:21" s="15" customFormat="1" ht="36.950000000000003" customHeight="1" x14ac:dyDescent="0.2">
      <c r="B76" s="16"/>
      <c r="C76" s="201" t="s">
        <v>50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19"/>
      <c r="T76" s="44"/>
      <c r="U76" s="44"/>
    </row>
    <row r="77" spans="2:21" s="15" customFormat="1" ht="6.95" customHeight="1" x14ac:dyDescent="0.2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9"/>
      <c r="T77" s="44"/>
      <c r="U77" s="44"/>
    </row>
    <row r="78" spans="2:21" s="15" customFormat="1" ht="30" customHeight="1" x14ac:dyDescent="0.2">
      <c r="B78" s="16"/>
      <c r="C78" s="14" t="s">
        <v>13</v>
      </c>
      <c r="D78" s="17"/>
      <c r="E78" s="17"/>
      <c r="F78" s="203" t="str">
        <f>F6</f>
        <v>Přírodovědné učebny a pracovní dílny – rozvoj pracovních dovedností žáků hrádecké školy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17"/>
      <c r="R78" s="19"/>
      <c r="T78" s="44"/>
      <c r="U78" s="44"/>
    </row>
    <row r="79" spans="2:21" s="15" customFormat="1" ht="36.950000000000003" customHeight="1" x14ac:dyDescent="0.2">
      <c r="B79" s="16"/>
      <c r="C79" s="23" t="s">
        <v>14</v>
      </c>
      <c r="D79" s="17"/>
      <c r="E79" s="17"/>
      <c r="F79" s="212" t="str">
        <f>F7</f>
        <v>SO-02 - Dílna lidových řemesel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17"/>
      <c r="R79" s="19"/>
      <c r="T79" s="44"/>
      <c r="U79" s="44"/>
    </row>
    <row r="80" spans="2:21" s="15" customFormat="1" ht="6.95" customHeight="1" x14ac:dyDescent="0.2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9"/>
      <c r="T80" s="44"/>
      <c r="U80" s="44"/>
    </row>
    <row r="81" spans="2:47" s="15" customFormat="1" ht="18" customHeight="1" x14ac:dyDescent="0.2">
      <c r="B81" s="16"/>
      <c r="C81" s="14" t="s">
        <v>19</v>
      </c>
      <c r="D81" s="17"/>
      <c r="E81" s="17"/>
      <c r="F81" s="20" t="str">
        <f>F9</f>
        <v xml:space="preserve"> </v>
      </c>
      <c r="G81" s="17"/>
      <c r="H81" s="17"/>
      <c r="I81" s="17"/>
      <c r="J81" s="17"/>
      <c r="K81" s="14" t="s">
        <v>21</v>
      </c>
      <c r="L81" s="17"/>
      <c r="M81" s="195" t="str">
        <f>IF(O9="","",O9)</f>
        <v/>
      </c>
      <c r="N81" s="195"/>
      <c r="O81" s="195"/>
      <c r="P81" s="195"/>
      <c r="Q81" s="17"/>
      <c r="R81" s="19"/>
      <c r="T81" s="44"/>
      <c r="U81" s="44"/>
    </row>
    <row r="82" spans="2:47" s="15" customFormat="1" ht="6.95" customHeight="1" x14ac:dyDescent="0.2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9"/>
      <c r="T82" s="44"/>
      <c r="U82" s="44"/>
    </row>
    <row r="83" spans="2:47" s="15" customFormat="1" ht="13.5" x14ac:dyDescent="0.2">
      <c r="B83" s="16"/>
      <c r="C83" s="14" t="s">
        <v>22</v>
      </c>
      <c r="D83" s="17"/>
      <c r="E83" s="17"/>
      <c r="F83" s="20" t="str">
        <f>E12</f>
        <v>Obec Hrádek, Hrádek 352</v>
      </c>
      <c r="G83" s="17"/>
      <c r="H83" s="17"/>
      <c r="I83" s="17"/>
      <c r="J83" s="17"/>
      <c r="K83" s="14" t="s">
        <v>27</v>
      </c>
      <c r="L83" s="17"/>
      <c r="M83" s="196" t="str">
        <f>E18</f>
        <v>S&amp;F stavební projekce s.r.o.</v>
      </c>
      <c r="N83" s="196"/>
      <c r="O83" s="196"/>
      <c r="P83" s="196"/>
      <c r="Q83" s="196"/>
      <c r="R83" s="19"/>
      <c r="T83" s="44"/>
      <c r="U83" s="44"/>
    </row>
    <row r="84" spans="2:47" s="15" customFormat="1" ht="14.45" customHeight="1" x14ac:dyDescent="0.2">
      <c r="B84" s="16"/>
      <c r="C84" s="14" t="s">
        <v>26</v>
      </c>
      <c r="D84" s="17"/>
      <c r="E84" s="17"/>
      <c r="F84" s="20" t="str">
        <f>IF(E15="","",E15)</f>
        <v/>
      </c>
      <c r="G84" s="17"/>
      <c r="H84" s="17"/>
      <c r="I84" s="17"/>
      <c r="J84" s="17"/>
      <c r="K84" s="14" t="s">
        <v>29</v>
      </c>
      <c r="L84" s="17"/>
      <c r="M84" s="196">
        <f>E21</f>
        <v>0</v>
      </c>
      <c r="N84" s="196"/>
      <c r="O84" s="196"/>
      <c r="P84" s="196"/>
      <c r="Q84" s="196"/>
      <c r="R84" s="19"/>
      <c r="T84" s="44"/>
      <c r="U84" s="44"/>
    </row>
    <row r="85" spans="2:47" s="15" customFormat="1" ht="10.35" customHeight="1" x14ac:dyDescent="0.2"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9"/>
      <c r="T85" s="44"/>
      <c r="U85" s="44"/>
    </row>
    <row r="86" spans="2:47" s="15" customFormat="1" ht="29.25" customHeight="1" x14ac:dyDescent="0.2">
      <c r="B86" s="16"/>
      <c r="C86" s="213" t="s">
        <v>51</v>
      </c>
      <c r="D86" s="206"/>
      <c r="E86" s="206"/>
      <c r="F86" s="206"/>
      <c r="G86" s="206"/>
      <c r="H86" s="17"/>
      <c r="I86" s="17"/>
      <c r="J86" s="17"/>
      <c r="K86" s="17"/>
      <c r="L86" s="17"/>
      <c r="M86" s="17"/>
      <c r="N86" s="213" t="s">
        <v>52</v>
      </c>
      <c r="O86" s="206"/>
      <c r="P86" s="206"/>
      <c r="Q86" s="206"/>
      <c r="R86" s="19"/>
      <c r="T86" s="44"/>
      <c r="U86" s="44"/>
    </row>
    <row r="87" spans="2:47" s="15" customFormat="1" ht="10.35" customHeight="1" x14ac:dyDescent="0.2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9"/>
      <c r="T87" s="44"/>
      <c r="U87" s="44"/>
    </row>
    <row r="88" spans="2:47" s="15" customFormat="1" ht="29.25" customHeight="1" x14ac:dyDescent="0.2">
      <c r="B88" s="16"/>
      <c r="C88" s="45" t="s">
        <v>53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18">
        <f>N130</f>
        <v>0</v>
      </c>
      <c r="O88" s="219"/>
      <c r="P88" s="219"/>
      <c r="Q88" s="219"/>
      <c r="R88" s="19"/>
      <c r="T88" s="44"/>
      <c r="U88" s="44"/>
      <c r="AU88" s="6" t="s">
        <v>54</v>
      </c>
    </row>
    <row r="89" spans="2:47" s="50" customFormat="1" ht="24.95" customHeight="1" x14ac:dyDescent="0.2">
      <c r="B89" s="46"/>
      <c r="C89" s="47"/>
      <c r="D89" s="48" t="s">
        <v>55</v>
      </c>
      <c r="E89" s="47"/>
      <c r="F89" s="47"/>
      <c r="G89" s="47"/>
      <c r="H89" s="47"/>
      <c r="I89" s="47"/>
      <c r="J89" s="47"/>
      <c r="K89" s="47"/>
      <c r="L89" s="47"/>
      <c r="M89" s="47"/>
      <c r="N89" s="216">
        <f>N131</f>
        <v>0</v>
      </c>
      <c r="O89" s="217"/>
      <c r="P89" s="217"/>
      <c r="Q89" s="217"/>
      <c r="R89" s="49"/>
      <c r="T89" s="51"/>
      <c r="U89" s="51"/>
    </row>
    <row r="90" spans="2:47" s="50" customFormat="1" ht="20.100000000000001" customHeight="1" x14ac:dyDescent="0.2">
      <c r="B90" s="46"/>
      <c r="C90" s="47"/>
      <c r="D90" s="48" t="s">
        <v>56</v>
      </c>
      <c r="E90" s="47"/>
      <c r="F90" s="47"/>
      <c r="G90" s="47"/>
      <c r="H90" s="47"/>
      <c r="I90" s="47"/>
      <c r="J90" s="47"/>
      <c r="K90" s="47"/>
      <c r="L90" s="47"/>
      <c r="M90" s="47"/>
      <c r="N90" s="216">
        <f>N132</f>
        <v>0</v>
      </c>
      <c r="O90" s="217"/>
      <c r="P90" s="217"/>
      <c r="Q90" s="217"/>
      <c r="R90" s="49"/>
      <c r="T90" s="51"/>
      <c r="U90" s="51"/>
    </row>
    <row r="91" spans="2:47" s="50" customFormat="1" ht="20.100000000000001" customHeight="1" x14ac:dyDescent="0.2">
      <c r="B91" s="46"/>
      <c r="C91" s="47"/>
      <c r="D91" s="48" t="s">
        <v>57</v>
      </c>
      <c r="E91" s="47"/>
      <c r="F91" s="47"/>
      <c r="G91" s="47"/>
      <c r="H91" s="47"/>
      <c r="I91" s="47"/>
      <c r="J91" s="47"/>
      <c r="K91" s="47"/>
      <c r="L91" s="47"/>
      <c r="M91" s="47"/>
      <c r="N91" s="216">
        <f>N134</f>
        <v>0</v>
      </c>
      <c r="O91" s="217"/>
      <c r="P91" s="217"/>
      <c r="Q91" s="217"/>
      <c r="R91" s="49"/>
      <c r="T91" s="51"/>
      <c r="U91" s="51"/>
    </row>
    <row r="92" spans="2:47" s="50" customFormat="1" ht="20.100000000000001" customHeight="1" x14ac:dyDescent="0.2">
      <c r="B92" s="46"/>
      <c r="C92" s="47"/>
      <c r="D92" s="48" t="s">
        <v>58</v>
      </c>
      <c r="E92" s="47"/>
      <c r="F92" s="47"/>
      <c r="G92" s="47"/>
      <c r="H92" s="47"/>
      <c r="I92" s="47"/>
      <c r="J92" s="47"/>
      <c r="K92" s="47"/>
      <c r="L92" s="47"/>
      <c r="M92" s="47"/>
      <c r="N92" s="216">
        <f>N138</f>
        <v>0</v>
      </c>
      <c r="O92" s="217"/>
      <c r="P92" s="217"/>
      <c r="Q92" s="217"/>
      <c r="R92" s="49"/>
      <c r="T92" s="51"/>
      <c r="U92" s="51"/>
    </row>
    <row r="93" spans="2:47" s="50" customFormat="1" ht="20.100000000000001" customHeight="1" x14ac:dyDescent="0.2">
      <c r="B93" s="46"/>
      <c r="C93" s="47"/>
      <c r="D93" s="48" t="s">
        <v>59</v>
      </c>
      <c r="E93" s="47"/>
      <c r="F93" s="47"/>
      <c r="G93" s="47"/>
      <c r="H93" s="47"/>
      <c r="I93" s="47"/>
      <c r="J93" s="47"/>
      <c r="K93" s="47"/>
      <c r="L93" s="47"/>
      <c r="M93" s="47"/>
      <c r="N93" s="216">
        <f>N140</f>
        <v>0</v>
      </c>
      <c r="O93" s="217"/>
      <c r="P93" s="217"/>
      <c r="Q93" s="217"/>
      <c r="R93" s="49"/>
      <c r="T93" s="51"/>
      <c r="U93" s="51"/>
    </row>
    <row r="94" spans="2:47" s="50" customFormat="1" ht="20.100000000000001" customHeight="1" x14ac:dyDescent="0.2">
      <c r="B94" s="46"/>
      <c r="C94" s="47"/>
      <c r="D94" s="48" t="s">
        <v>60</v>
      </c>
      <c r="E94" s="47"/>
      <c r="F94" s="47"/>
      <c r="G94" s="47"/>
      <c r="H94" s="47"/>
      <c r="I94" s="47"/>
      <c r="J94" s="47"/>
      <c r="K94" s="47"/>
      <c r="L94" s="47"/>
      <c r="M94" s="47"/>
      <c r="N94" s="216">
        <f>N143</f>
        <v>0</v>
      </c>
      <c r="O94" s="217"/>
      <c r="P94" s="217"/>
      <c r="Q94" s="217"/>
      <c r="R94" s="49"/>
      <c r="T94" s="51"/>
      <c r="U94" s="51"/>
    </row>
    <row r="95" spans="2:47" s="50" customFormat="1" ht="20.100000000000001" customHeight="1" x14ac:dyDescent="0.2">
      <c r="B95" s="46"/>
      <c r="C95" s="47"/>
      <c r="D95" s="48" t="s">
        <v>61</v>
      </c>
      <c r="E95" s="47"/>
      <c r="F95" s="47"/>
      <c r="G95" s="47"/>
      <c r="H95" s="47"/>
      <c r="I95" s="47"/>
      <c r="J95" s="47"/>
      <c r="K95" s="47"/>
      <c r="L95" s="47"/>
      <c r="M95" s="47"/>
      <c r="N95" s="216">
        <f>N158</f>
        <v>0</v>
      </c>
      <c r="O95" s="217"/>
      <c r="P95" s="217"/>
      <c r="Q95" s="217"/>
      <c r="R95" s="49"/>
      <c r="T95" s="51"/>
      <c r="U95" s="51"/>
    </row>
    <row r="96" spans="2:47" s="50" customFormat="1" ht="20.100000000000001" customHeight="1" x14ac:dyDescent="0.2">
      <c r="B96" s="46"/>
      <c r="C96" s="47"/>
      <c r="D96" s="48" t="s">
        <v>62</v>
      </c>
      <c r="E96" s="47"/>
      <c r="F96" s="47"/>
      <c r="G96" s="47"/>
      <c r="H96" s="47"/>
      <c r="I96" s="47"/>
      <c r="J96" s="47"/>
      <c r="K96" s="47"/>
      <c r="L96" s="47"/>
      <c r="M96" s="47"/>
      <c r="N96" s="216">
        <f>N165</f>
        <v>0</v>
      </c>
      <c r="O96" s="217"/>
      <c r="P96" s="217"/>
      <c r="Q96" s="217"/>
      <c r="R96" s="49"/>
      <c r="T96" s="51"/>
      <c r="U96" s="51"/>
    </row>
    <row r="97" spans="2:21" s="50" customFormat="1" ht="24.95" customHeight="1" x14ac:dyDescent="0.2">
      <c r="B97" s="46"/>
      <c r="C97" s="47"/>
      <c r="D97" s="48" t="s">
        <v>63</v>
      </c>
      <c r="E97" s="47"/>
      <c r="F97" s="47"/>
      <c r="G97" s="47"/>
      <c r="H97" s="47"/>
      <c r="I97" s="47"/>
      <c r="J97" s="47"/>
      <c r="K97" s="47"/>
      <c r="L97" s="47"/>
      <c r="M97" s="47"/>
      <c r="N97" s="216">
        <f>N167</f>
        <v>0</v>
      </c>
      <c r="O97" s="217"/>
      <c r="P97" s="217"/>
      <c r="Q97" s="217"/>
      <c r="R97" s="49"/>
      <c r="T97" s="51"/>
      <c r="U97" s="51"/>
    </row>
    <row r="98" spans="2:21" s="50" customFormat="1" ht="20.100000000000001" customHeight="1" x14ac:dyDescent="0.2">
      <c r="B98" s="46"/>
      <c r="C98" s="47"/>
      <c r="D98" s="48" t="s">
        <v>64</v>
      </c>
      <c r="E98" s="47"/>
      <c r="F98" s="47"/>
      <c r="G98" s="47"/>
      <c r="H98" s="47"/>
      <c r="I98" s="47"/>
      <c r="J98" s="47"/>
      <c r="K98" s="47"/>
      <c r="L98" s="47"/>
      <c r="M98" s="47"/>
      <c r="N98" s="216">
        <f>N168</f>
        <v>0</v>
      </c>
      <c r="O98" s="217"/>
      <c r="P98" s="217"/>
      <c r="Q98" s="217"/>
      <c r="R98" s="49"/>
      <c r="T98" s="51"/>
      <c r="U98" s="51"/>
    </row>
    <row r="99" spans="2:21" s="50" customFormat="1" ht="20.100000000000001" customHeight="1" x14ac:dyDescent="0.2">
      <c r="B99" s="46"/>
      <c r="C99" s="47"/>
      <c r="D99" s="48" t="s">
        <v>65</v>
      </c>
      <c r="E99" s="47"/>
      <c r="F99" s="47"/>
      <c r="G99" s="47"/>
      <c r="H99" s="47"/>
      <c r="I99" s="47"/>
      <c r="J99" s="47"/>
      <c r="K99" s="47"/>
      <c r="L99" s="47"/>
      <c r="M99" s="47"/>
      <c r="N99" s="216">
        <f>N170</f>
        <v>0</v>
      </c>
      <c r="O99" s="217"/>
      <c r="P99" s="217"/>
      <c r="Q99" s="217"/>
      <c r="R99" s="49"/>
      <c r="T99" s="51"/>
      <c r="U99" s="51"/>
    </row>
    <row r="100" spans="2:21" s="50" customFormat="1" ht="20.100000000000001" customHeight="1" x14ac:dyDescent="0.2">
      <c r="B100" s="46"/>
      <c r="C100" s="47"/>
      <c r="D100" s="48" t="s">
        <v>66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216">
        <f>N173</f>
        <v>0</v>
      </c>
      <c r="O100" s="217"/>
      <c r="P100" s="217"/>
      <c r="Q100" s="217"/>
      <c r="R100" s="49"/>
      <c r="T100" s="51"/>
      <c r="U100" s="51"/>
    </row>
    <row r="101" spans="2:21" s="50" customFormat="1" ht="20.100000000000001" customHeight="1" x14ac:dyDescent="0.2">
      <c r="B101" s="46"/>
      <c r="C101" s="47"/>
      <c r="D101" s="48" t="s">
        <v>67</v>
      </c>
      <c r="E101" s="47"/>
      <c r="F101" s="47"/>
      <c r="G101" s="47"/>
      <c r="H101" s="47"/>
      <c r="I101" s="47"/>
      <c r="J101" s="47"/>
      <c r="K101" s="47"/>
      <c r="L101" s="47"/>
      <c r="M101" s="47"/>
      <c r="N101" s="216">
        <f>N187</f>
        <v>0</v>
      </c>
      <c r="O101" s="217"/>
      <c r="P101" s="217"/>
      <c r="Q101" s="217"/>
      <c r="R101" s="49"/>
      <c r="T101" s="51"/>
      <c r="U101" s="51"/>
    </row>
    <row r="102" spans="2:21" s="50" customFormat="1" ht="20.100000000000001" customHeight="1" x14ac:dyDescent="0.2">
      <c r="B102" s="46"/>
      <c r="C102" s="47"/>
      <c r="D102" s="48" t="s">
        <v>68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216">
        <f>N196</f>
        <v>0</v>
      </c>
      <c r="O102" s="217"/>
      <c r="P102" s="217"/>
      <c r="Q102" s="217"/>
      <c r="R102" s="49"/>
      <c r="T102" s="51"/>
      <c r="U102" s="51"/>
    </row>
    <row r="103" spans="2:21" s="50" customFormat="1" ht="20.100000000000001" customHeight="1" x14ac:dyDescent="0.2">
      <c r="B103" s="46"/>
      <c r="C103" s="47"/>
      <c r="D103" s="48" t="s">
        <v>69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216">
        <f>N213</f>
        <v>0</v>
      </c>
      <c r="O103" s="217"/>
      <c r="P103" s="217"/>
      <c r="Q103" s="217"/>
      <c r="R103" s="49"/>
      <c r="T103" s="51"/>
      <c r="U103" s="51"/>
    </row>
    <row r="104" spans="2:21" s="50" customFormat="1" ht="20.100000000000001" customHeight="1" x14ac:dyDescent="0.2">
      <c r="B104" s="46"/>
      <c r="C104" s="47"/>
      <c r="D104" s="48" t="s">
        <v>70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216">
        <f>N216</f>
        <v>0</v>
      </c>
      <c r="O104" s="217"/>
      <c r="P104" s="217"/>
      <c r="Q104" s="217"/>
      <c r="R104" s="49"/>
      <c r="T104" s="51"/>
      <c r="U104" s="51"/>
    </row>
    <row r="105" spans="2:21" s="50" customFormat="1" ht="20.100000000000001" customHeight="1" x14ac:dyDescent="0.2">
      <c r="B105" s="46"/>
      <c r="C105" s="47"/>
      <c r="D105" s="48" t="s">
        <v>71</v>
      </c>
      <c r="E105" s="47"/>
      <c r="F105" s="47"/>
      <c r="G105" s="47"/>
      <c r="H105" s="47"/>
      <c r="I105" s="47"/>
      <c r="J105" s="47"/>
      <c r="K105" s="47"/>
      <c r="L105" s="47"/>
      <c r="M105" s="47"/>
      <c r="N105" s="216">
        <f>N220</f>
        <v>0</v>
      </c>
      <c r="O105" s="217"/>
      <c r="P105" s="217"/>
      <c r="Q105" s="217"/>
      <c r="R105" s="49"/>
      <c r="T105" s="51"/>
      <c r="U105" s="51"/>
    </row>
    <row r="106" spans="2:21" s="50" customFormat="1" ht="20.100000000000001" customHeight="1" x14ac:dyDescent="0.2">
      <c r="B106" s="46"/>
      <c r="C106" s="47"/>
      <c r="D106" s="48" t="s">
        <v>72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216">
        <f>N223</f>
        <v>0</v>
      </c>
      <c r="O106" s="217"/>
      <c r="P106" s="217"/>
      <c r="Q106" s="217"/>
      <c r="R106" s="49"/>
      <c r="T106" s="51"/>
      <c r="U106" s="51"/>
    </row>
    <row r="107" spans="2:21" s="50" customFormat="1" ht="20.100000000000001" customHeight="1" x14ac:dyDescent="0.2">
      <c r="B107" s="46"/>
      <c r="C107" s="47"/>
      <c r="D107" s="48" t="s">
        <v>73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216">
        <f>N226</f>
        <v>0</v>
      </c>
      <c r="O107" s="217"/>
      <c r="P107" s="217"/>
      <c r="Q107" s="217"/>
      <c r="R107" s="49"/>
      <c r="T107" s="51"/>
      <c r="U107" s="51"/>
    </row>
    <row r="108" spans="2:21" s="50" customFormat="1" ht="24.95" customHeight="1" x14ac:dyDescent="0.2">
      <c r="B108" s="46"/>
      <c r="C108" s="47"/>
      <c r="D108" s="48" t="s">
        <v>74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216">
        <f>N229</f>
        <v>0</v>
      </c>
      <c r="O108" s="217"/>
      <c r="P108" s="217"/>
      <c r="Q108" s="217"/>
      <c r="R108" s="49"/>
      <c r="T108" s="51"/>
      <c r="U108" s="51"/>
    </row>
    <row r="109" spans="2:21" s="50" customFormat="1" ht="20.100000000000001" customHeight="1" x14ac:dyDescent="0.2">
      <c r="B109" s="46"/>
      <c r="C109" s="47"/>
      <c r="D109" s="48" t="s">
        <v>75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216">
        <f>N230</f>
        <v>0</v>
      </c>
      <c r="O109" s="217"/>
      <c r="P109" s="217"/>
      <c r="Q109" s="217"/>
      <c r="R109" s="49"/>
      <c r="T109" s="51"/>
      <c r="U109" s="51"/>
    </row>
    <row r="110" spans="2:21" s="15" customFormat="1" ht="21.75" customHeight="1" x14ac:dyDescent="0.2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9"/>
      <c r="T110" s="44"/>
      <c r="U110" s="44"/>
    </row>
    <row r="111" spans="2:21" s="15" customFormat="1" ht="29.25" customHeight="1" x14ac:dyDescent="0.2">
      <c r="B111" s="16"/>
      <c r="C111" s="45" t="s">
        <v>76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19">
        <v>0</v>
      </c>
      <c r="O111" s="219"/>
      <c r="P111" s="219"/>
      <c r="Q111" s="219"/>
      <c r="R111" s="19"/>
      <c r="T111" s="52"/>
      <c r="U111" s="53" t="s">
        <v>34</v>
      </c>
    </row>
    <row r="112" spans="2:21" s="15" customFormat="1" ht="18" customHeight="1" x14ac:dyDescent="0.2"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9"/>
      <c r="T112" s="44"/>
      <c r="U112" s="44"/>
    </row>
    <row r="113" spans="2:21" s="15" customFormat="1" ht="29.25" customHeight="1" x14ac:dyDescent="0.2">
      <c r="B113" s="16"/>
      <c r="C113" s="54" t="s">
        <v>77</v>
      </c>
      <c r="D113" s="17"/>
      <c r="E113" s="17"/>
      <c r="F113" s="17"/>
      <c r="G113" s="17"/>
      <c r="H113" s="17"/>
      <c r="I113" s="17"/>
      <c r="J113" s="17"/>
      <c r="K113" s="17"/>
      <c r="L113" s="218">
        <f>ROUND(SUM(N88+N111),0)</f>
        <v>0</v>
      </c>
      <c r="M113" s="218"/>
      <c r="N113" s="218"/>
      <c r="O113" s="218"/>
      <c r="P113" s="218"/>
      <c r="Q113" s="218"/>
      <c r="R113" s="19"/>
      <c r="T113" s="44"/>
      <c r="U113" s="44"/>
    </row>
    <row r="114" spans="2:21" s="15" customFormat="1" ht="6.95" customHeight="1" x14ac:dyDescent="0.2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  <c r="T114" s="44"/>
      <c r="U114" s="44"/>
    </row>
    <row r="118" spans="2:21" s="15" customFormat="1" ht="6.95" customHeight="1" x14ac:dyDescent="0.2"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7"/>
    </row>
    <row r="119" spans="2:21" s="15" customFormat="1" ht="36.950000000000003" customHeight="1" x14ac:dyDescent="0.2">
      <c r="B119" s="16"/>
      <c r="C119" s="201" t="s">
        <v>78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19"/>
    </row>
    <row r="120" spans="2:21" s="15" customFormat="1" ht="6.95" customHeight="1" x14ac:dyDescent="0.2">
      <c r="B120" s="1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9"/>
    </row>
    <row r="121" spans="2:21" s="15" customFormat="1" ht="30" customHeight="1" x14ac:dyDescent="0.2">
      <c r="B121" s="16"/>
      <c r="C121" s="14" t="s">
        <v>13</v>
      </c>
      <c r="D121" s="17"/>
      <c r="E121" s="17"/>
      <c r="F121" s="203" t="str">
        <f>F6</f>
        <v>Přírodovědné učebny a pracovní dílny – rozvoj pracovních dovedností žáků hrádecké školy</v>
      </c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17"/>
      <c r="R121" s="19"/>
    </row>
    <row r="122" spans="2:21" s="15" customFormat="1" ht="36.950000000000003" customHeight="1" x14ac:dyDescent="0.2">
      <c r="B122" s="16"/>
      <c r="C122" s="23" t="s">
        <v>14</v>
      </c>
      <c r="D122" s="17"/>
      <c r="E122" s="17"/>
      <c r="F122" s="212" t="str">
        <f>F7</f>
        <v>SO-02 - Dílna lidových řemesel</v>
      </c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17"/>
      <c r="R122" s="19"/>
    </row>
    <row r="123" spans="2:21" s="15" customFormat="1" ht="6.95" customHeight="1" x14ac:dyDescent="0.2"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9"/>
    </row>
    <row r="124" spans="2:21" s="15" customFormat="1" ht="18" customHeight="1" x14ac:dyDescent="0.2">
      <c r="B124" s="16"/>
      <c r="C124" s="14" t="s">
        <v>19</v>
      </c>
      <c r="D124" s="17"/>
      <c r="E124" s="17"/>
      <c r="F124" s="20" t="str">
        <f>F9</f>
        <v xml:space="preserve"> </v>
      </c>
      <c r="G124" s="17"/>
      <c r="H124" s="17"/>
      <c r="I124" s="17"/>
      <c r="J124" s="17"/>
      <c r="K124" s="14" t="s">
        <v>21</v>
      </c>
      <c r="L124" s="17"/>
      <c r="M124" s="195" t="str">
        <f>IF(O9="","",O9)</f>
        <v/>
      </c>
      <c r="N124" s="195"/>
      <c r="O124" s="195"/>
      <c r="P124" s="195"/>
      <c r="Q124" s="17"/>
      <c r="R124" s="19"/>
    </row>
    <row r="125" spans="2:21" s="15" customFormat="1" ht="6.95" customHeight="1" x14ac:dyDescent="0.2"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9"/>
    </row>
    <row r="126" spans="2:21" s="15" customFormat="1" ht="13.5" x14ac:dyDescent="0.2">
      <c r="B126" s="16"/>
      <c r="C126" s="14" t="s">
        <v>22</v>
      </c>
      <c r="D126" s="17"/>
      <c r="E126" s="17"/>
      <c r="F126" s="20" t="str">
        <f>E12</f>
        <v>Obec Hrádek, Hrádek 352</v>
      </c>
      <c r="G126" s="17"/>
      <c r="H126" s="17"/>
      <c r="I126" s="17"/>
      <c r="J126" s="17"/>
      <c r="K126" s="14" t="s">
        <v>27</v>
      </c>
      <c r="L126" s="17"/>
      <c r="M126" s="196" t="str">
        <f>E18</f>
        <v>S&amp;F stavební projekce s.r.o.</v>
      </c>
      <c r="N126" s="196"/>
      <c r="O126" s="196"/>
      <c r="P126" s="196"/>
      <c r="Q126" s="196"/>
      <c r="R126" s="19"/>
    </row>
    <row r="127" spans="2:21" s="15" customFormat="1" ht="14.45" customHeight="1" x14ac:dyDescent="0.2">
      <c r="B127" s="16"/>
      <c r="C127" s="14" t="s">
        <v>26</v>
      </c>
      <c r="D127" s="17"/>
      <c r="E127" s="17"/>
      <c r="F127" s="20" t="str">
        <f>IF(E15="","",E15)</f>
        <v/>
      </c>
      <c r="G127" s="17"/>
      <c r="H127" s="17"/>
      <c r="I127" s="17"/>
      <c r="J127" s="17"/>
      <c r="K127" s="14" t="s">
        <v>29</v>
      </c>
      <c r="L127" s="17"/>
      <c r="M127" s="196">
        <f>E21</f>
        <v>0</v>
      </c>
      <c r="N127" s="196"/>
      <c r="O127" s="196"/>
      <c r="P127" s="196"/>
      <c r="Q127" s="196"/>
      <c r="R127" s="19"/>
    </row>
    <row r="128" spans="2:21" s="15" customFormat="1" ht="10.35" customHeight="1" x14ac:dyDescent="0.2">
      <c r="B128" s="16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9"/>
    </row>
    <row r="129" spans="2:65" s="62" customFormat="1" ht="29.25" customHeight="1" x14ac:dyDescent="0.2">
      <c r="B129" s="58"/>
      <c r="C129" s="59" t="s">
        <v>79</v>
      </c>
      <c r="D129" s="60" t="s">
        <v>80</v>
      </c>
      <c r="E129" s="60" t="s">
        <v>81</v>
      </c>
      <c r="F129" s="220" t="s">
        <v>82</v>
      </c>
      <c r="G129" s="220"/>
      <c r="H129" s="220"/>
      <c r="I129" s="220"/>
      <c r="J129" s="60" t="s">
        <v>83</v>
      </c>
      <c r="K129" s="60" t="s">
        <v>84</v>
      </c>
      <c r="L129" s="221" t="s">
        <v>85</v>
      </c>
      <c r="M129" s="221"/>
      <c r="N129" s="220" t="s">
        <v>52</v>
      </c>
      <c r="O129" s="220"/>
      <c r="P129" s="220"/>
      <c r="Q129" s="222"/>
      <c r="R129" s="61"/>
      <c r="T129" s="63" t="s">
        <v>86</v>
      </c>
      <c r="U129" s="64" t="s">
        <v>34</v>
      </c>
      <c r="V129" s="64" t="s">
        <v>87</v>
      </c>
      <c r="W129" s="64" t="s">
        <v>88</v>
      </c>
      <c r="X129" s="64" t="s">
        <v>89</v>
      </c>
      <c r="Y129" s="64" t="s">
        <v>90</v>
      </c>
      <c r="Z129" s="64" t="s">
        <v>91</v>
      </c>
      <c r="AA129" s="65" t="s">
        <v>92</v>
      </c>
    </row>
    <row r="130" spans="2:65" s="15" customFormat="1" ht="29.25" customHeight="1" x14ac:dyDescent="0.3">
      <c r="B130" s="16"/>
      <c r="C130" s="54" t="s">
        <v>31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23">
        <f>BK130</f>
        <v>0</v>
      </c>
      <c r="O130" s="224"/>
      <c r="P130" s="224"/>
      <c r="Q130" s="224"/>
      <c r="R130" s="19"/>
      <c r="T130" s="66"/>
      <c r="U130" s="21"/>
      <c r="V130" s="21"/>
      <c r="W130" s="67">
        <f>W131+W167+W229</f>
        <v>589.21765400000004</v>
      </c>
      <c r="X130" s="21"/>
      <c r="Y130" s="67">
        <f>Y131+Y167+Y229</f>
        <v>6.5268696589999999</v>
      </c>
      <c r="Z130" s="21"/>
      <c r="AA130" s="68">
        <f>AA131+AA167+AA229</f>
        <v>27.113219560000001</v>
      </c>
      <c r="AT130" s="6" t="s">
        <v>93</v>
      </c>
      <c r="AU130" s="6" t="s">
        <v>54</v>
      </c>
      <c r="BK130" s="69">
        <f>BK131+BK167+BK229</f>
        <v>0</v>
      </c>
    </row>
    <row r="131" spans="2:65" s="74" customFormat="1" ht="37.5" customHeight="1" x14ac:dyDescent="0.3">
      <c r="B131" s="70"/>
      <c r="C131" s="71"/>
      <c r="D131" s="72" t="s">
        <v>55</v>
      </c>
      <c r="E131" s="72"/>
      <c r="F131" s="72"/>
      <c r="G131" s="72"/>
      <c r="H131" s="72"/>
      <c r="I131" s="72"/>
      <c r="J131" s="72"/>
      <c r="K131" s="72"/>
      <c r="L131" s="72"/>
      <c r="M131" s="72"/>
      <c r="N131" s="225">
        <f>BK131</f>
        <v>0</v>
      </c>
      <c r="O131" s="216"/>
      <c r="P131" s="216"/>
      <c r="Q131" s="216"/>
      <c r="R131" s="73"/>
      <c r="T131" s="75"/>
      <c r="U131" s="71"/>
      <c r="V131" s="71"/>
      <c r="W131" s="76">
        <f>W132+W134+W138+W140+W143+W158+W165</f>
        <v>393.41416900000002</v>
      </c>
      <c r="X131" s="71"/>
      <c r="Y131" s="76">
        <f>Y132+Y134+Y138+Y140+Y143+Y158+Y165</f>
        <v>2.8749559607999995</v>
      </c>
      <c r="Z131" s="71"/>
      <c r="AA131" s="77">
        <f>AA132+AA134+AA138+AA140+AA143+AA158+AA165</f>
        <v>25.493451</v>
      </c>
      <c r="AR131" s="78" t="s">
        <v>94</v>
      </c>
      <c r="AT131" s="79" t="s">
        <v>93</v>
      </c>
      <c r="AU131" s="79" t="s">
        <v>95</v>
      </c>
      <c r="AY131" s="78" t="s">
        <v>96</v>
      </c>
      <c r="BK131" s="80">
        <f>BK132+BK134+BK138+BK140+BK143+BK158+BK165</f>
        <v>0</v>
      </c>
    </row>
    <row r="132" spans="2:65" s="74" customFormat="1" ht="20.100000000000001" customHeight="1" x14ac:dyDescent="0.3">
      <c r="B132" s="70"/>
      <c r="C132" s="71"/>
      <c r="D132" s="72" t="s">
        <v>56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226">
        <f>BK132</f>
        <v>0</v>
      </c>
      <c r="O132" s="227"/>
      <c r="P132" s="227"/>
      <c r="Q132" s="227"/>
      <c r="R132" s="73"/>
      <c r="T132" s="75"/>
      <c r="U132" s="71"/>
      <c r="V132" s="71"/>
      <c r="W132" s="76">
        <f>W133</f>
        <v>1.3076589999999999</v>
      </c>
      <c r="X132" s="71"/>
      <c r="Y132" s="76">
        <f>Y133</f>
        <v>0.79867697999999998</v>
      </c>
      <c r="Z132" s="71"/>
      <c r="AA132" s="77">
        <f>AA133</f>
        <v>0</v>
      </c>
      <c r="AR132" s="78" t="s">
        <v>94</v>
      </c>
      <c r="AT132" s="79" t="s">
        <v>93</v>
      </c>
      <c r="AU132" s="79" t="s">
        <v>94</v>
      </c>
      <c r="AY132" s="78" t="s">
        <v>96</v>
      </c>
      <c r="BK132" s="80">
        <f>BK133</f>
        <v>0</v>
      </c>
    </row>
    <row r="133" spans="2:65" s="15" customFormat="1" ht="25.5" customHeight="1" x14ac:dyDescent="0.2">
      <c r="B133" s="16"/>
      <c r="C133" s="81" t="s">
        <v>94</v>
      </c>
      <c r="D133" s="81" t="s">
        <v>97</v>
      </c>
      <c r="E133" s="82" t="s">
        <v>98</v>
      </c>
      <c r="F133" s="231" t="s">
        <v>99</v>
      </c>
      <c r="G133" s="231"/>
      <c r="H133" s="231"/>
      <c r="I133" s="231"/>
      <c r="J133" s="83" t="s">
        <v>100</v>
      </c>
      <c r="K133" s="84">
        <v>0.29299999999999998</v>
      </c>
      <c r="L133" s="230">
        <v>0</v>
      </c>
      <c r="M133" s="230"/>
      <c r="N133" s="230">
        <f>ROUND(L133*K133,1)</f>
        <v>0</v>
      </c>
      <c r="O133" s="230"/>
      <c r="P133" s="230"/>
      <c r="Q133" s="230"/>
      <c r="R133" s="19"/>
      <c r="T133" s="85" t="s">
        <v>17</v>
      </c>
      <c r="U133" s="86" t="s">
        <v>35</v>
      </c>
      <c r="V133" s="87">
        <v>4.4630000000000001</v>
      </c>
      <c r="W133" s="87">
        <f>V133*K133</f>
        <v>1.3076589999999999</v>
      </c>
      <c r="X133" s="87">
        <v>2.7258599999999999</v>
      </c>
      <c r="Y133" s="87">
        <f>X133*K133</f>
        <v>0.79867697999999998</v>
      </c>
      <c r="Z133" s="87">
        <v>0</v>
      </c>
      <c r="AA133" s="88">
        <f>Z133*K133</f>
        <v>0</v>
      </c>
      <c r="AR133" s="6" t="s">
        <v>101</v>
      </c>
      <c r="AT133" s="6" t="s">
        <v>97</v>
      </c>
      <c r="AU133" s="6" t="s">
        <v>9</v>
      </c>
      <c r="AY133" s="6" t="s">
        <v>96</v>
      </c>
      <c r="BE133" s="89">
        <f>IF(U133="základní",N133,0)</f>
        <v>0</v>
      </c>
      <c r="BF133" s="89">
        <f>IF(U133="snížená",N133,0)</f>
        <v>0</v>
      </c>
      <c r="BG133" s="89">
        <f>IF(U133="zákl. přenesená",N133,0)</f>
        <v>0</v>
      </c>
      <c r="BH133" s="89">
        <f>IF(U133="sníž. přenesená",N133,0)</f>
        <v>0</v>
      </c>
      <c r="BI133" s="89">
        <f>IF(U133="nulová",N133,0)</f>
        <v>0</v>
      </c>
      <c r="BJ133" s="6" t="s">
        <v>94</v>
      </c>
      <c r="BK133" s="89">
        <f>ROUND(L133*K133,1)</f>
        <v>0</v>
      </c>
      <c r="BL133" s="6" t="s">
        <v>101</v>
      </c>
      <c r="BM133" s="6" t="s">
        <v>102</v>
      </c>
    </row>
    <row r="134" spans="2:65" s="74" customFormat="1" ht="29.85" customHeight="1" x14ac:dyDescent="0.3">
      <c r="B134" s="70"/>
      <c r="C134" s="71"/>
      <c r="D134" s="72" t="s">
        <v>57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232">
        <f>BK134</f>
        <v>0</v>
      </c>
      <c r="O134" s="233"/>
      <c r="P134" s="233"/>
      <c r="Q134" s="233"/>
      <c r="R134" s="73"/>
      <c r="T134" s="75"/>
      <c r="U134" s="71"/>
      <c r="V134" s="71"/>
      <c r="W134" s="76">
        <f>SUM(W135:W137)</f>
        <v>5.7157650000000011</v>
      </c>
      <c r="X134" s="71"/>
      <c r="Y134" s="76">
        <f>SUM(Y135:Y137)</f>
        <v>1.1922142653999999</v>
      </c>
      <c r="Z134" s="71"/>
      <c r="AA134" s="77">
        <f>SUM(AA135:AA137)</f>
        <v>0</v>
      </c>
      <c r="AR134" s="78" t="s">
        <v>94</v>
      </c>
      <c r="AT134" s="79" t="s">
        <v>93</v>
      </c>
      <c r="AU134" s="79" t="s">
        <v>94</v>
      </c>
      <c r="AY134" s="78" t="s">
        <v>96</v>
      </c>
      <c r="BK134" s="80">
        <f>SUM(BK135:BK137)</f>
        <v>0</v>
      </c>
    </row>
    <row r="135" spans="2:65" s="15" customFormat="1" ht="25.5" customHeight="1" x14ac:dyDescent="0.2">
      <c r="B135" s="16"/>
      <c r="C135" s="81" t="s">
        <v>9</v>
      </c>
      <c r="D135" s="81" t="s">
        <v>97</v>
      </c>
      <c r="E135" s="82" t="s">
        <v>103</v>
      </c>
      <c r="F135" s="231" t="s">
        <v>104</v>
      </c>
      <c r="G135" s="231"/>
      <c r="H135" s="231"/>
      <c r="I135" s="231"/>
      <c r="J135" s="83" t="s">
        <v>105</v>
      </c>
      <c r="K135" s="84">
        <v>6.7000000000000004E-2</v>
      </c>
      <c r="L135" s="230">
        <v>0</v>
      </c>
      <c r="M135" s="230"/>
      <c r="N135" s="230">
        <f>ROUND(L135*K135,1)</f>
        <v>0</v>
      </c>
      <c r="O135" s="230"/>
      <c r="P135" s="230"/>
      <c r="Q135" s="230"/>
      <c r="R135" s="19"/>
      <c r="T135" s="85" t="s">
        <v>17</v>
      </c>
      <c r="U135" s="86" t="s">
        <v>35</v>
      </c>
      <c r="V135" s="87">
        <v>18.175000000000001</v>
      </c>
      <c r="W135" s="87">
        <f>V135*K135</f>
        <v>1.2177250000000002</v>
      </c>
      <c r="X135" s="87">
        <v>1.9536000000000001E-2</v>
      </c>
      <c r="Y135" s="87">
        <f>X135*K135</f>
        <v>1.3089120000000002E-3</v>
      </c>
      <c r="Z135" s="87">
        <v>0</v>
      </c>
      <c r="AA135" s="88">
        <f>Z135*K135</f>
        <v>0</v>
      </c>
      <c r="AR135" s="6" t="s">
        <v>101</v>
      </c>
      <c r="AT135" s="6" t="s">
        <v>97</v>
      </c>
      <c r="AU135" s="6" t="s">
        <v>9</v>
      </c>
      <c r="AY135" s="6" t="s">
        <v>96</v>
      </c>
      <c r="BE135" s="89">
        <f>IF(U135="základní",N135,0)</f>
        <v>0</v>
      </c>
      <c r="BF135" s="89">
        <f>IF(U135="snížená",N135,0)</f>
        <v>0</v>
      </c>
      <c r="BG135" s="89">
        <f>IF(U135="zákl. přenesená",N135,0)</f>
        <v>0</v>
      </c>
      <c r="BH135" s="89">
        <f>IF(U135="sníž. přenesená",N135,0)</f>
        <v>0</v>
      </c>
      <c r="BI135" s="89">
        <f>IF(U135="nulová",N135,0)</f>
        <v>0</v>
      </c>
      <c r="BJ135" s="6" t="s">
        <v>94</v>
      </c>
      <c r="BK135" s="89">
        <f>ROUND(L135*K135,1)</f>
        <v>0</v>
      </c>
      <c r="BL135" s="6" t="s">
        <v>101</v>
      </c>
      <c r="BM135" s="6" t="s">
        <v>106</v>
      </c>
    </row>
    <row r="136" spans="2:65" s="15" customFormat="1" ht="25.5" customHeight="1" x14ac:dyDescent="0.2">
      <c r="B136" s="16"/>
      <c r="C136" s="90" t="s">
        <v>107</v>
      </c>
      <c r="D136" s="90" t="s">
        <v>108</v>
      </c>
      <c r="E136" s="91" t="s">
        <v>109</v>
      </c>
      <c r="F136" s="228" t="s">
        <v>110</v>
      </c>
      <c r="G136" s="228"/>
      <c r="H136" s="228"/>
      <c r="I136" s="228"/>
      <c r="J136" s="92" t="s">
        <v>105</v>
      </c>
      <c r="K136" s="93">
        <v>6.7000000000000004E-2</v>
      </c>
      <c r="L136" s="229">
        <v>0</v>
      </c>
      <c r="M136" s="229"/>
      <c r="N136" s="229">
        <f>ROUND(L136*K136,1)</f>
        <v>0</v>
      </c>
      <c r="O136" s="230"/>
      <c r="P136" s="230"/>
      <c r="Q136" s="230"/>
      <c r="R136" s="19"/>
      <c r="T136" s="85" t="s">
        <v>17</v>
      </c>
      <c r="U136" s="86" t="s">
        <v>35</v>
      </c>
      <c r="V136" s="87">
        <v>0</v>
      </c>
      <c r="W136" s="87">
        <f>V136*K136</f>
        <v>0</v>
      </c>
      <c r="X136" s="87">
        <v>1</v>
      </c>
      <c r="Y136" s="87">
        <f>X136*K136</f>
        <v>6.7000000000000004E-2</v>
      </c>
      <c r="Z136" s="87">
        <v>0</v>
      </c>
      <c r="AA136" s="88">
        <f>Z136*K136</f>
        <v>0</v>
      </c>
      <c r="AR136" s="6" t="s">
        <v>111</v>
      </c>
      <c r="AT136" s="6" t="s">
        <v>108</v>
      </c>
      <c r="AU136" s="6" t="s">
        <v>9</v>
      </c>
      <c r="AY136" s="6" t="s">
        <v>96</v>
      </c>
      <c r="BE136" s="89">
        <f>IF(U136="základní",N136,0)</f>
        <v>0</v>
      </c>
      <c r="BF136" s="89">
        <f>IF(U136="snížená",N136,0)</f>
        <v>0</v>
      </c>
      <c r="BG136" s="89">
        <f>IF(U136="zákl. přenesená",N136,0)</f>
        <v>0</v>
      </c>
      <c r="BH136" s="89">
        <f>IF(U136="sníž. přenesená",N136,0)</f>
        <v>0</v>
      </c>
      <c r="BI136" s="89">
        <f>IF(U136="nulová",N136,0)</f>
        <v>0</v>
      </c>
      <c r="BJ136" s="6" t="s">
        <v>94</v>
      </c>
      <c r="BK136" s="89">
        <f>ROUND(L136*K136,1)</f>
        <v>0</v>
      </c>
      <c r="BL136" s="6" t="s">
        <v>101</v>
      </c>
      <c r="BM136" s="6" t="s">
        <v>112</v>
      </c>
    </row>
    <row r="137" spans="2:65" s="15" customFormat="1" ht="38.25" customHeight="1" x14ac:dyDescent="0.2">
      <c r="B137" s="16"/>
      <c r="C137" s="81" t="s">
        <v>101</v>
      </c>
      <c r="D137" s="81" t="s">
        <v>97</v>
      </c>
      <c r="E137" s="82" t="s">
        <v>113</v>
      </c>
      <c r="F137" s="231" t="s">
        <v>114</v>
      </c>
      <c r="G137" s="231"/>
      <c r="H137" s="231"/>
      <c r="I137" s="231"/>
      <c r="J137" s="83" t="s">
        <v>115</v>
      </c>
      <c r="K137" s="84">
        <v>8.09</v>
      </c>
      <c r="L137" s="230">
        <v>0</v>
      </c>
      <c r="M137" s="230"/>
      <c r="N137" s="230">
        <f>ROUND(L137*K137,1)</f>
        <v>0</v>
      </c>
      <c r="O137" s="230"/>
      <c r="P137" s="230"/>
      <c r="Q137" s="230"/>
      <c r="R137" s="19"/>
      <c r="T137" s="85" t="s">
        <v>17</v>
      </c>
      <c r="U137" s="86" t="s">
        <v>35</v>
      </c>
      <c r="V137" s="87">
        <v>0.55600000000000005</v>
      </c>
      <c r="W137" s="87">
        <f>V137*K137</f>
        <v>4.4980400000000005</v>
      </c>
      <c r="X137" s="87">
        <v>0.13892525999999999</v>
      </c>
      <c r="Y137" s="87">
        <f>X137*K137</f>
        <v>1.1239053533999999</v>
      </c>
      <c r="Z137" s="87">
        <v>0</v>
      </c>
      <c r="AA137" s="88">
        <f>Z137*K137</f>
        <v>0</v>
      </c>
      <c r="AR137" s="6" t="s">
        <v>101</v>
      </c>
      <c r="AT137" s="6" t="s">
        <v>97</v>
      </c>
      <c r="AU137" s="6" t="s">
        <v>9</v>
      </c>
      <c r="AY137" s="6" t="s">
        <v>96</v>
      </c>
      <c r="BE137" s="89">
        <f>IF(U137="základní",N137,0)</f>
        <v>0</v>
      </c>
      <c r="BF137" s="89">
        <f>IF(U137="snížená",N137,0)</f>
        <v>0</v>
      </c>
      <c r="BG137" s="89">
        <f>IF(U137="zákl. přenesená",N137,0)</f>
        <v>0</v>
      </c>
      <c r="BH137" s="89">
        <f>IF(U137="sníž. přenesená",N137,0)</f>
        <v>0</v>
      </c>
      <c r="BI137" s="89">
        <f>IF(U137="nulová",N137,0)</f>
        <v>0</v>
      </c>
      <c r="BJ137" s="6" t="s">
        <v>94</v>
      </c>
      <c r="BK137" s="89">
        <f>ROUND(L137*K137,1)</f>
        <v>0</v>
      </c>
      <c r="BL137" s="6" t="s">
        <v>101</v>
      </c>
      <c r="BM137" s="6" t="s">
        <v>116</v>
      </c>
    </row>
    <row r="138" spans="2:65" s="74" customFormat="1" ht="29.85" customHeight="1" x14ac:dyDescent="0.3">
      <c r="B138" s="70"/>
      <c r="C138" s="71"/>
      <c r="D138" s="72" t="s">
        <v>58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232">
        <f>BK138</f>
        <v>0</v>
      </c>
      <c r="O138" s="233"/>
      <c r="P138" s="233"/>
      <c r="Q138" s="233"/>
      <c r="R138" s="73"/>
      <c r="T138" s="75"/>
      <c r="U138" s="71"/>
      <c r="V138" s="71"/>
      <c r="W138" s="76">
        <f>W139</f>
        <v>2.8908900000000002</v>
      </c>
      <c r="X138" s="71"/>
      <c r="Y138" s="76">
        <f>Y139</f>
        <v>0.22051791539999999</v>
      </c>
      <c r="Z138" s="71"/>
      <c r="AA138" s="77">
        <f>AA139</f>
        <v>0</v>
      </c>
      <c r="AR138" s="78" t="s">
        <v>94</v>
      </c>
      <c r="AT138" s="79" t="s">
        <v>93</v>
      </c>
      <c r="AU138" s="79" t="s">
        <v>94</v>
      </c>
      <c r="AY138" s="78" t="s">
        <v>96</v>
      </c>
      <c r="BK138" s="80">
        <f>BK139</f>
        <v>0</v>
      </c>
    </row>
    <row r="139" spans="2:65" s="15" customFormat="1" ht="25.5" customHeight="1" x14ac:dyDescent="0.2">
      <c r="B139" s="16"/>
      <c r="C139" s="81" t="s">
        <v>117</v>
      </c>
      <c r="D139" s="81" t="s">
        <v>97</v>
      </c>
      <c r="E139" s="82" t="s">
        <v>118</v>
      </c>
      <c r="F139" s="231" t="s">
        <v>119</v>
      </c>
      <c r="G139" s="231"/>
      <c r="H139" s="231"/>
      <c r="I139" s="231"/>
      <c r="J139" s="83" t="s">
        <v>115</v>
      </c>
      <c r="K139" s="84">
        <v>0.81</v>
      </c>
      <c r="L139" s="230">
        <v>0</v>
      </c>
      <c r="M139" s="230"/>
      <c r="N139" s="230">
        <f>ROUND(L139*K139,1)</f>
        <v>0</v>
      </c>
      <c r="O139" s="230"/>
      <c r="P139" s="230"/>
      <c r="Q139" s="230"/>
      <c r="R139" s="19"/>
      <c r="T139" s="85" t="s">
        <v>17</v>
      </c>
      <c r="U139" s="86" t="s">
        <v>35</v>
      </c>
      <c r="V139" s="87">
        <v>3.569</v>
      </c>
      <c r="W139" s="87">
        <f>V139*K139</f>
        <v>2.8908900000000002</v>
      </c>
      <c r="X139" s="87">
        <v>0.27224433999999997</v>
      </c>
      <c r="Y139" s="87">
        <f>X139*K139</f>
        <v>0.22051791539999999</v>
      </c>
      <c r="Z139" s="87">
        <v>0</v>
      </c>
      <c r="AA139" s="88">
        <f>Z139*K139</f>
        <v>0</v>
      </c>
      <c r="AR139" s="6" t="s">
        <v>101</v>
      </c>
      <c r="AT139" s="6" t="s">
        <v>97</v>
      </c>
      <c r="AU139" s="6" t="s">
        <v>9</v>
      </c>
      <c r="AY139" s="6" t="s">
        <v>96</v>
      </c>
      <c r="BE139" s="89">
        <f>IF(U139="základní",N139,0)</f>
        <v>0</v>
      </c>
      <c r="BF139" s="89">
        <f>IF(U139="snížená",N139,0)</f>
        <v>0</v>
      </c>
      <c r="BG139" s="89">
        <f>IF(U139="zákl. přenesená",N139,0)</f>
        <v>0</v>
      </c>
      <c r="BH139" s="89">
        <f>IF(U139="sníž. přenesená",N139,0)</f>
        <v>0</v>
      </c>
      <c r="BI139" s="89">
        <f>IF(U139="nulová",N139,0)</f>
        <v>0</v>
      </c>
      <c r="BJ139" s="6" t="s">
        <v>94</v>
      </c>
      <c r="BK139" s="89">
        <f>ROUND(L139*K139,1)</f>
        <v>0</v>
      </c>
      <c r="BL139" s="6" t="s">
        <v>101</v>
      </c>
      <c r="BM139" s="6" t="s">
        <v>120</v>
      </c>
    </row>
    <row r="140" spans="2:65" s="74" customFormat="1" ht="29.85" customHeight="1" x14ac:dyDescent="0.3">
      <c r="B140" s="70"/>
      <c r="C140" s="71"/>
      <c r="D140" s="72" t="s">
        <v>59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232">
        <f>BK140</f>
        <v>0</v>
      </c>
      <c r="O140" s="233"/>
      <c r="P140" s="233"/>
      <c r="Q140" s="233"/>
      <c r="R140" s="73"/>
      <c r="T140" s="75"/>
      <c r="U140" s="71"/>
      <c r="V140" s="71"/>
      <c r="W140" s="76">
        <f>SUM(W141:W142)</f>
        <v>53.790600000000005</v>
      </c>
      <c r="X140" s="71"/>
      <c r="Y140" s="76">
        <f>SUM(Y141:Y142)</f>
        <v>0.49574580000000001</v>
      </c>
      <c r="Z140" s="71"/>
      <c r="AA140" s="77">
        <f>SUM(AA141:AA142)</f>
        <v>0</v>
      </c>
      <c r="AR140" s="78" t="s">
        <v>94</v>
      </c>
      <c r="AT140" s="79" t="s">
        <v>93</v>
      </c>
      <c r="AU140" s="79" t="s">
        <v>94</v>
      </c>
      <c r="AY140" s="78" t="s">
        <v>96</v>
      </c>
      <c r="BK140" s="80">
        <f>SUM(BK141:BK142)</f>
        <v>0</v>
      </c>
    </row>
    <row r="141" spans="2:65" s="15" customFormat="1" ht="25.5" customHeight="1" x14ac:dyDescent="0.2">
      <c r="B141" s="16"/>
      <c r="C141" s="81" t="s">
        <v>121</v>
      </c>
      <c r="D141" s="81" t="s">
        <v>97</v>
      </c>
      <c r="E141" s="82" t="s">
        <v>122</v>
      </c>
      <c r="F141" s="231" t="s">
        <v>123</v>
      </c>
      <c r="G141" s="231"/>
      <c r="H141" s="231"/>
      <c r="I141" s="231"/>
      <c r="J141" s="83" t="s">
        <v>115</v>
      </c>
      <c r="K141" s="84">
        <v>145.38</v>
      </c>
      <c r="L141" s="230">
        <v>0</v>
      </c>
      <c r="M141" s="230"/>
      <c r="N141" s="230">
        <f>ROUND(L141*K141,1)</f>
        <v>0</v>
      </c>
      <c r="O141" s="230"/>
      <c r="P141" s="230"/>
      <c r="Q141" s="230"/>
      <c r="R141" s="19"/>
      <c r="T141" s="85" t="s">
        <v>17</v>
      </c>
      <c r="U141" s="86" t="s">
        <v>35</v>
      </c>
      <c r="V141" s="87">
        <v>0.104</v>
      </c>
      <c r="W141" s="87">
        <f>V141*K141</f>
        <v>15.11952</v>
      </c>
      <c r="X141" s="87">
        <v>2.5000000000000001E-4</v>
      </c>
      <c r="Y141" s="87">
        <f>X141*K141</f>
        <v>3.6345000000000002E-2</v>
      </c>
      <c r="Z141" s="87">
        <v>0</v>
      </c>
      <c r="AA141" s="88">
        <f>Z141*K141</f>
        <v>0</v>
      </c>
      <c r="AR141" s="6" t="s">
        <v>101</v>
      </c>
      <c r="AT141" s="6" t="s">
        <v>97</v>
      </c>
      <c r="AU141" s="6" t="s">
        <v>9</v>
      </c>
      <c r="AY141" s="6" t="s">
        <v>96</v>
      </c>
      <c r="BE141" s="89">
        <f>IF(U141="základní",N141,0)</f>
        <v>0</v>
      </c>
      <c r="BF141" s="89">
        <f>IF(U141="snížená",N141,0)</f>
        <v>0</v>
      </c>
      <c r="BG141" s="89">
        <f>IF(U141="zákl. přenesená",N141,0)</f>
        <v>0</v>
      </c>
      <c r="BH141" s="89">
        <f>IF(U141="sníž. přenesená",N141,0)</f>
        <v>0</v>
      </c>
      <c r="BI141" s="89">
        <f>IF(U141="nulová",N141,0)</f>
        <v>0</v>
      </c>
      <c r="BJ141" s="6" t="s">
        <v>94</v>
      </c>
      <c r="BK141" s="89">
        <f>ROUND(L141*K141,1)</f>
        <v>0</v>
      </c>
      <c r="BL141" s="6" t="s">
        <v>101</v>
      </c>
      <c r="BM141" s="6" t="s">
        <v>124</v>
      </c>
    </row>
    <row r="142" spans="2:65" s="15" customFormat="1" ht="25.5" customHeight="1" x14ac:dyDescent="0.2">
      <c r="B142" s="16"/>
      <c r="C142" s="81" t="s">
        <v>125</v>
      </c>
      <c r="D142" s="81" t="s">
        <v>97</v>
      </c>
      <c r="E142" s="82" t="s">
        <v>126</v>
      </c>
      <c r="F142" s="231" t="s">
        <v>127</v>
      </c>
      <c r="G142" s="231"/>
      <c r="H142" s="231"/>
      <c r="I142" s="231"/>
      <c r="J142" s="83" t="s">
        <v>115</v>
      </c>
      <c r="K142" s="84">
        <v>145.38</v>
      </c>
      <c r="L142" s="230">
        <v>0</v>
      </c>
      <c r="M142" s="230"/>
      <c r="N142" s="230">
        <f>ROUND(L142*K142,1)</f>
        <v>0</v>
      </c>
      <c r="O142" s="230"/>
      <c r="P142" s="230"/>
      <c r="Q142" s="230"/>
      <c r="R142" s="19"/>
      <c r="T142" s="85" t="s">
        <v>17</v>
      </c>
      <c r="U142" s="86" t="s">
        <v>35</v>
      </c>
      <c r="V142" s="87">
        <v>0.26600000000000001</v>
      </c>
      <c r="W142" s="87">
        <f>V142*K142</f>
        <v>38.671080000000003</v>
      </c>
      <c r="X142" s="87">
        <v>3.16E-3</v>
      </c>
      <c r="Y142" s="87">
        <f>X142*K142</f>
        <v>0.4594008</v>
      </c>
      <c r="Z142" s="87">
        <v>0</v>
      </c>
      <c r="AA142" s="88">
        <f>Z142*K142</f>
        <v>0</v>
      </c>
      <c r="AR142" s="6" t="s">
        <v>101</v>
      </c>
      <c r="AT142" s="6" t="s">
        <v>97</v>
      </c>
      <c r="AU142" s="6" t="s">
        <v>9</v>
      </c>
      <c r="AY142" s="6" t="s">
        <v>96</v>
      </c>
      <c r="BE142" s="89">
        <f>IF(U142="základní",N142,0)</f>
        <v>0</v>
      </c>
      <c r="BF142" s="89">
        <f>IF(U142="snížená",N142,0)</f>
        <v>0</v>
      </c>
      <c r="BG142" s="89">
        <f>IF(U142="zákl. přenesená",N142,0)</f>
        <v>0</v>
      </c>
      <c r="BH142" s="89">
        <f>IF(U142="sníž. přenesená",N142,0)</f>
        <v>0</v>
      </c>
      <c r="BI142" s="89">
        <f>IF(U142="nulová",N142,0)</f>
        <v>0</v>
      </c>
      <c r="BJ142" s="6" t="s">
        <v>94</v>
      </c>
      <c r="BK142" s="89">
        <f>ROUND(L142*K142,1)</f>
        <v>0</v>
      </c>
      <c r="BL142" s="6" t="s">
        <v>101</v>
      </c>
      <c r="BM142" s="6" t="s">
        <v>128</v>
      </c>
    </row>
    <row r="143" spans="2:65" s="74" customFormat="1" ht="29.85" customHeight="1" x14ac:dyDescent="0.3">
      <c r="B143" s="70"/>
      <c r="C143" s="71"/>
      <c r="D143" s="72" t="s">
        <v>60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232">
        <f>BK143</f>
        <v>0</v>
      </c>
      <c r="O143" s="233"/>
      <c r="P143" s="233"/>
      <c r="Q143" s="233"/>
      <c r="R143" s="73"/>
      <c r="T143" s="75"/>
      <c r="U143" s="71"/>
      <c r="V143" s="71"/>
      <c r="W143" s="76">
        <f>SUM(W144:W157)</f>
        <v>184.69068299999998</v>
      </c>
      <c r="X143" s="71"/>
      <c r="Y143" s="76">
        <f>SUM(Y144:Y157)</f>
        <v>0.16780099999999998</v>
      </c>
      <c r="Z143" s="71"/>
      <c r="AA143" s="77">
        <f>SUM(AA144:AA157)</f>
        <v>25.493451</v>
      </c>
      <c r="AR143" s="78" t="s">
        <v>94</v>
      </c>
      <c r="AT143" s="79" t="s">
        <v>93</v>
      </c>
      <c r="AU143" s="79" t="s">
        <v>94</v>
      </c>
      <c r="AY143" s="78" t="s">
        <v>96</v>
      </c>
      <c r="BK143" s="80">
        <f>SUM(BK144:BK157)</f>
        <v>0</v>
      </c>
    </row>
    <row r="144" spans="2:65" s="15" customFormat="1" ht="38.25" customHeight="1" x14ac:dyDescent="0.2">
      <c r="B144" s="16"/>
      <c r="C144" s="81" t="s">
        <v>129</v>
      </c>
      <c r="D144" s="81" t="s">
        <v>97</v>
      </c>
      <c r="E144" s="82" t="s">
        <v>130</v>
      </c>
      <c r="F144" s="231" t="s">
        <v>131</v>
      </c>
      <c r="G144" s="231"/>
      <c r="H144" s="231"/>
      <c r="I144" s="231"/>
      <c r="J144" s="83" t="s">
        <v>115</v>
      </c>
      <c r="K144" s="84">
        <v>186.7</v>
      </c>
      <c r="L144" s="230">
        <v>0</v>
      </c>
      <c r="M144" s="230"/>
      <c r="N144" s="230">
        <f t="shared" ref="N144:N157" si="0">ROUND(L144*K144,1)</f>
        <v>0</v>
      </c>
      <c r="O144" s="230"/>
      <c r="P144" s="230"/>
      <c r="Q144" s="230"/>
      <c r="R144" s="19"/>
      <c r="T144" s="85" t="s">
        <v>17</v>
      </c>
      <c r="U144" s="86" t="s">
        <v>35</v>
      </c>
      <c r="V144" s="87">
        <v>0.105</v>
      </c>
      <c r="W144" s="87">
        <f t="shared" ref="W144:W157" si="1">V144*K144</f>
        <v>19.603499999999997</v>
      </c>
      <c r="X144" s="87">
        <v>1.2999999999999999E-4</v>
      </c>
      <c r="Y144" s="87">
        <f t="shared" ref="Y144:Y157" si="2">X144*K144</f>
        <v>2.4270999999999997E-2</v>
      </c>
      <c r="Z144" s="87">
        <v>0</v>
      </c>
      <c r="AA144" s="88">
        <f t="shared" ref="AA144:AA157" si="3">Z144*K144</f>
        <v>0</v>
      </c>
      <c r="AR144" s="6" t="s">
        <v>101</v>
      </c>
      <c r="AT144" s="6" t="s">
        <v>97</v>
      </c>
      <c r="AU144" s="6" t="s">
        <v>9</v>
      </c>
      <c r="AY144" s="6" t="s">
        <v>96</v>
      </c>
      <c r="BE144" s="89">
        <f t="shared" ref="BE144:BE157" si="4">IF(U144="základní",N144,0)</f>
        <v>0</v>
      </c>
      <c r="BF144" s="89">
        <f t="shared" ref="BF144:BF157" si="5">IF(U144="snížená",N144,0)</f>
        <v>0</v>
      </c>
      <c r="BG144" s="89">
        <f t="shared" ref="BG144:BG157" si="6">IF(U144="zákl. přenesená",N144,0)</f>
        <v>0</v>
      </c>
      <c r="BH144" s="89">
        <f t="shared" ref="BH144:BH157" si="7">IF(U144="sníž. přenesená",N144,0)</f>
        <v>0</v>
      </c>
      <c r="BI144" s="89">
        <f t="shared" ref="BI144:BI157" si="8">IF(U144="nulová",N144,0)</f>
        <v>0</v>
      </c>
      <c r="BJ144" s="6" t="s">
        <v>94</v>
      </c>
      <c r="BK144" s="89">
        <f t="shared" ref="BK144:BK157" si="9">ROUND(L144*K144,1)</f>
        <v>0</v>
      </c>
      <c r="BL144" s="6" t="s">
        <v>101</v>
      </c>
      <c r="BM144" s="6" t="s">
        <v>132</v>
      </c>
    </row>
    <row r="145" spans="2:65" s="15" customFormat="1" ht="38.25" customHeight="1" x14ac:dyDescent="0.2">
      <c r="B145" s="16"/>
      <c r="C145" s="81" t="s">
        <v>133</v>
      </c>
      <c r="D145" s="81" t="s">
        <v>97</v>
      </c>
      <c r="E145" s="82" t="s">
        <v>134</v>
      </c>
      <c r="F145" s="231" t="s">
        <v>135</v>
      </c>
      <c r="G145" s="231"/>
      <c r="H145" s="231"/>
      <c r="I145" s="231"/>
      <c r="J145" s="83" t="s">
        <v>136</v>
      </c>
      <c r="K145" s="84">
        <v>1</v>
      </c>
      <c r="L145" s="230">
        <v>0</v>
      </c>
      <c r="M145" s="230"/>
      <c r="N145" s="230">
        <f t="shared" si="0"/>
        <v>0</v>
      </c>
      <c r="O145" s="230"/>
      <c r="P145" s="230"/>
      <c r="Q145" s="230"/>
      <c r="R145" s="19"/>
      <c r="T145" s="85" t="s">
        <v>17</v>
      </c>
      <c r="U145" s="86" t="s">
        <v>35</v>
      </c>
      <c r="V145" s="87">
        <v>7.8090000000000002</v>
      </c>
      <c r="W145" s="87">
        <f t="shared" si="1"/>
        <v>7.8090000000000002</v>
      </c>
      <c r="X145" s="87">
        <v>0.14352999999999999</v>
      </c>
      <c r="Y145" s="87">
        <f t="shared" si="2"/>
        <v>0.14352999999999999</v>
      </c>
      <c r="Z145" s="87">
        <v>0.112</v>
      </c>
      <c r="AA145" s="88">
        <f t="shared" si="3"/>
        <v>0.112</v>
      </c>
      <c r="AR145" s="6" t="s">
        <v>101</v>
      </c>
      <c r="AT145" s="6" t="s">
        <v>97</v>
      </c>
      <c r="AU145" s="6" t="s">
        <v>9</v>
      </c>
      <c r="AY145" s="6" t="s">
        <v>96</v>
      </c>
      <c r="BE145" s="89">
        <f t="shared" si="4"/>
        <v>0</v>
      </c>
      <c r="BF145" s="89">
        <f t="shared" si="5"/>
        <v>0</v>
      </c>
      <c r="BG145" s="89">
        <f t="shared" si="6"/>
        <v>0</v>
      </c>
      <c r="BH145" s="89">
        <f t="shared" si="7"/>
        <v>0</v>
      </c>
      <c r="BI145" s="89">
        <f t="shared" si="8"/>
        <v>0</v>
      </c>
      <c r="BJ145" s="6" t="s">
        <v>94</v>
      </c>
      <c r="BK145" s="89">
        <f t="shared" si="9"/>
        <v>0</v>
      </c>
      <c r="BL145" s="6" t="s">
        <v>101</v>
      </c>
      <c r="BM145" s="6" t="s">
        <v>137</v>
      </c>
    </row>
    <row r="146" spans="2:65" s="15" customFormat="1" ht="38.25" customHeight="1" x14ac:dyDescent="0.2">
      <c r="B146" s="16"/>
      <c r="C146" s="81" t="s">
        <v>138</v>
      </c>
      <c r="D146" s="81" t="s">
        <v>97</v>
      </c>
      <c r="E146" s="82" t="s">
        <v>139</v>
      </c>
      <c r="F146" s="231" t="s">
        <v>140</v>
      </c>
      <c r="G146" s="231"/>
      <c r="H146" s="231"/>
      <c r="I146" s="231"/>
      <c r="J146" s="83" t="s">
        <v>100</v>
      </c>
      <c r="K146" s="84">
        <v>3.1539999999999999</v>
      </c>
      <c r="L146" s="230">
        <v>0</v>
      </c>
      <c r="M146" s="230"/>
      <c r="N146" s="230">
        <f t="shared" si="0"/>
        <v>0</v>
      </c>
      <c r="O146" s="230"/>
      <c r="P146" s="230"/>
      <c r="Q146" s="230"/>
      <c r="R146" s="19"/>
      <c r="T146" s="85" t="s">
        <v>17</v>
      </c>
      <c r="U146" s="86" t="s">
        <v>35</v>
      </c>
      <c r="V146" s="87">
        <v>2.7130000000000001</v>
      </c>
      <c r="W146" s="87">
        <f t="shared" si="1"/>
        <v>8.5568019999999994</v>
      </c>
      <c r="X146" s="87">
        <v>0</v>
      </c>
      <c r="Y146" s="87">
        <f t="shared" si="2"/>
        <v>0</v>
      </c>
      <c r="Z146" s="87">
        <v>1.8</v>
      </c>
      <c r="AA146" s="88">
        <f t="shared" si="3"/>
        <v>5.6772</v>
      </c>
      <c r="AR146" s="6" t="s">
        <v>101</v>
      </c>
      <c r="AT146" s="6" t="s">
        <v>97</v>
      </c>
      <c r="AU146" s="6" t="s">
        <v>9</v>
      </c>
      <c r="AY146" s="6" t="s">
        <v>96</v>
      </c>
      <c r="BE146" s="89">
        <f t="shared" si="4"/>
        <v>0</v>
      </c>
      <c r="BF146" s="89">
        <f t="shared" si="5"/>
        <v>0</v>
      </c>
      <c r="BG146" s="89">
        <f t="shared" si="6"/>
        <v>0</v>
      </c>
      <c r="BH146" s="89">
        <f t="shared" si="7"/>
        <v>0</v>
      </c>
      <c r="BI146" s="89">
        <f t="shared" si="8"/>
        <v>0</v>
      </c>
      <c r="BJ146" s="6" t="s">
        <v>94</v>
      </c>
      <c r="BK146" s="89">
        <f t="shared" si="9"/>
        <v>0</v>
      </c>
      <c r="BL146" s="6" t="s">
        <v>101</v>
      </c>
      <c r="BM146" s="6" t="s">
        <v>141</v>
      </c>
    </row>
    <row r="147" spans="2:65" s="15" customFormat="1" ht="25.5" customHeight="1" x14ac:dyDescent="0.2">
      <c r="B147" s="16"/>
      <c r="C147" s="81" t="s">
        <v>142</v>
      </c>
      <c r="D147" s="81" t="s">
        <v>97</v>
      </c>
      <c r="E147" s="82" t="s">
        <v>143</v>
      </c>
      <c r="F147" s="231" t="s">
        <v>144</v>
      </c>
      <c r="G147" s="231"/>
      <c r="H147" s="231"/>
      <c r="I147" s="231"/>
      <c r="J147" s="83" t="s">
        <v>100</v>
      </c>
      <c r="K147" s="84">
        <v>0.19600000000000001</v>
      </c>
      <c r="L147" s="230">
        <v>0</v>
      </c>
      <c r="M147" s="230"/>
      <c r="N147" s="230">
        <f t="shared" si="0"/>
        <v>0</v>
      </c>
      <c r="O147" s="230"/>
      <c r="P147" s="230"/>
      <c r="Q147" s="230"/>
      <c r="R147" s="19"/>
      <c r="T147" s="85" t="s">
        <v>17</v>
      </c>
      <c r="U147" s="86" t="s">
        <v>35</v>
      </c>
      <c r="V147" s="87">
        <v>9.6170000000000009</v>
      </c>
      <c r="W147" s="87">
        <f t="shared" si="1"/>
        <v>1.8849320000000003</v>
      </c>
      <c r="X147" s="87">
        <v>0</v>
      </c>
      <c r="Y147" s="87">
        <f t="shared" si="2"/>
        <v>0</v>
      </c>
      <c r="Z147" s="87">
        <v>2.2000000000000002</v>
      </c>
      <c r="AA147" s="88">
        <f t="shared" si="3"/>
        <v>0.43120000000000003</v>
      </c>
      <c r="AR147" s="6" t="s">
        <v>101</v>
      </c>
      <c r="AT147" s="6" t="s">
        <v>97</v>
      </c>
      <c r="AU147" s="6" t="s">
        <v>9</v>
      </c>
      <c r="AY147" s="6" t="s">
        <v>96</v>
      </c>
      <c r="BE147" s="89">
        <f t="shared" si="4"/>
        <v>0</v>
      </c>
      <c r="BF147" s="89">
        <f t="shared" si="5"/>
        <v>0</v>
      </c>
      <c r="BG147" s="89">
        <f t="shared" si="6"/>
        <v>0</v>
      </c>
      <c r="BH147" s="89">
        <f t="shared" si="7"/>
        <v>0</v>
      </c>
      <c r="BI147" s="89">
        <f t="shared" si="8"/>
        <v>0</v>
      </c>
      <c r="BJ147" s="6" t="s">
        <v>94</v>
      </c>
      <c r="BK147" s="89">
        <f t="shared" si="9"/>
        <v>0</v>
      </c>
      <c r="BL147" s="6" t="s">
        <v>101</v>
      </c>
      <c r="BM147" s="6" t="s">
        <v>145</v>
      </c>
    </row>
    <row r="148" spans="2:65" s="15" customFormat="1" ht="25.5" customHeight="1" x14ac:dyDescent="0.2">
      <c r="B148" s="16"/>
      <c r="C148" s="81" t="s">
        <v>146</v>
      </c>
      <c r="D148" s="81" t="s">
        <v>97</v>
      </c>
      <c r="E148" s="82" t="s">
        <v>147</v>
      </c>
      <c r="F148" s="231" t="s">
        <v>148</v>
      </c>
      <c r="G148" s="231"/>
      <c r="H148" s="231"/>
      <c r="I148" s="231"/>
      <c r="J148" s="83" t="s">
        <v>115</v>
      </c>
      <c r="K148" s="84">
        <v>24.236999999999998</v>
      </c>
      <c r="L148" s="230">
        <v>0</v>
      </c>
      <c r="M148" s="230"/>
      <c r="N148" s="230">
        <f t="shared" si="0"/>
        <v>0</v>
      </c>
      <c r="O148" s="230"/>
      <c r="P148" s="230"/>
      <c r="Q148" s="230"/>
      <c r="R148" s="19"/>
      <c r="T148" s="85" t="s">
        <v>17</v>
      </c>
      <c r="U148" s="86" t="s">
        <v>35</v>
      </c>
      <c r="V148" s="87">
        <v>0.49</v>
      </c>
      <c r="W148" s="87">
        <f t="shared" si="1"/>
        <v>11.876129999999998</v>
      </c>
      <c r="X148" s="87">
        <v>0</v>
      </c>
      <c r="Y148" s="87">
        <f t="shared" si="2"/>
        <v>0</v>
      </c>
      <c r="Z148" s="87">
        <v>0.27900000000000003</v>
      </c>
      <c r="AA148" s="88">
        <f t="shared" si="3"/>
        <v>6.7621229999999999</v>
      </c>
      <c r="AR148" s="6" t="s">
        <v>101</v>
      </c>
      <c r="AT148" s="6" t="s">
        <v>97</v>
      </c>
      <c r="AU148" s="6" t="s">
        <v>9</v>
      </c>
      <c r="AY148" s="6" t="s">
        <v>96</v>
      </c>
      <c r="BE148" s="89">
        <f t="shared" si="4"/>
        <v>0</v>
      </c>
      <c r="BF148" s="89">
        <f t="shared" si="5"/>
        <v>0</v>
      </c>
      <c r="BG148" s="89">
        <f t="shared" si="6"/>
        <v>0</v>
      </c>
      <c r="BH148" s="89">
        <f t="shared" si="7"/>
        <v>0</v>
      </c>
      <c r="BI148" s="89">
        <f t="shared" si="8"/>
        <v>0</v>
      </c>
      <c r="BJ148" s="6" t="s">
        <v>94</v>
      </c>
      <c r="BK148" s="89">
        <f t="shared" si="9"/>
        <v>0</v>
      </c>
      <c r="BL148" s="6" t="s">
        <v>101</v>
      </c>
      <c r="BM148" s="6" t="s">
        <v>149</v>
      </c>
    </row>
    <row r="149" spans="2:65" s="15" customFormat="1" ht="25.5" customHeight="1" x14ac:dyDescent="0.2">
      <c r="B149" s="16"/>
      <c r="C149" s="81" t="s">
        <v>150</v>
      </c>
      <c r="D149" s="81" t="s">
        <v>97</v>
      </c>
      <c r="E149" s="82" t="s">
        <v>151</v>
      </c>
      <c r="F149" s="231" t="s">
        <v>152</v>
      </c>
      <c r="G149" s="231"/>
      <c r="H149" s="231"/>
      <c r="I149" s="231"/>
      <c r="J149" s="83" t="s">
        <v>115</v>
      </c>
      <c r="K149" s="84">
        <v>1.012</v>
      </c>
      <c r="L149" s="230">
        <v>0</v>
      </c>
      <c r="M149" s="230"/>
      <c r="N149" s="230">
        <f t="shared" si="0"/>
        <v>0</v>
      </c>
      <c r="O149" s="230"/>
      <c r="P149" s="230"/>
      <c r="Q149" s="230"/>
      <c r="R149" s="19"/>
      <c r="T149" s="85" t="s">
        <v>17</v>
      </c>
      <c r="U149" s="86" t="s">
        <v>35</v>
      </c>
      <c r="V149" s="87">
        <v>1.07</v>
      </c>
      <c r="W149" s="87">
        <f t="shared" si="1"/>
        <v>1.08284</v>
      </c>
      <c r="X149" s="87">
        <v>0</v>
      </c>
      <c r="Y149" s="87">
        <f t="shared" si="2"/>
        <v>0</v>
      </c>
      <c r="Z149" s="87">
        <v>7.4999999999999997E-2</v>
      </c>
      <c r="AA149" s="88">
        <f t="shared" si="3"/>
        <v>7.5899999999999995E-2</v>
      </c>
      <c r="AR149" s="6" t="s">
        <v>101</v>
      </c>
      <c r="AT149" s="6" t="s">
        <v>97</v>
      </c>
      <c r="AU149" s="6" t="s">
        <v>9</v>
      </c>
      <c r="AY149" s="6" t="s">
        <v>96</v>
      </c>
      <c r="BE149" s="89">
        <f t="shared" si="4"/>
        <v>0</v>
      </c>
      <c r="BF149" s="89">
        <f t="shared" si="5"/>
        <v>0</v>
      </c>
      <c r="BG149" s="89">
        <f t="shared" si="6"/>
        <v>0</v>
      </c>
      <c r="BH149" s="89">
        <f t="shared" si="7"/>
        <v>0</v>
      </c>
      <c r="BI149" s="89">
        <f t="shared" si="8"/>
        <v>0</v>
      </c>
      <c r="BJ149" s="6" t="s">
        <v>94</v>
      </c>
      <c r="BK149" s="89">
        <f t="shared" si="9"/>
        <v>0</v>
      </c>
      <c r="BL149" s="6" t="s">
        <v>101</v>
      </c>
      <c r="BM149" s="6" t="s">
        <v>153</v>
      </c>
    </row>
    <row r="150" spans="2:65" s="15" customFormat="1" ht="25.5" customHeight="1" x14ac:dyDescent="0.2">
      <c r="B150" s="16"/>
      <c r="C150" s="81" t="s">
        <v>154</v>
      </c>
      <c r="D150" s="81" t="s">
        <v>97</v>
      </c>
      <c r="E150" s="82" t="s">
        <v>155</v>
      </c>
      <c r="F150" s="231" t="s">
        <v>156</v>
      </c>
      <c r="G150" s="231"/>
      <c r="H150" s="231"/>
      <c r="I150" s="231"/>
      <c r="J150" s="83" t="s">
        <v>115</v>
      </c>
      <c r="K150" s="84">
        <v>4.7539999999999996</v>
      </c>
      <c r="L150" s="230">
        <v>0</v>
      </c>
      <c r="M150" s="230"/>
      <c r="N150" s="230">
        <f t="shared" si="0"/>
        <v>0</v>
      </c>
      <c r="O150" s="230"/>
      <c r="P150" s="230"/>
      <c r="Q150" s="230"/>
      <c r="R150" s="19"/>
      <c r="T150" s="85" t="s">
        <v>17</v>
      </c>
      <c r="U150" s="86" t="s">
        <v>35</v>
      </c>
      <c r="V150" s="87">
        <v>0.7</v>
      </c>
      <c r="W150" s="87">
        <f t="shared" si="1"/>
        <v>3.3277999999999994</v>
      </c>
      <c r="X150" s="87">
        <v>0</v>
      </c>
      <c r="Y150" s="87">
        <f t="shared" si="2"/>
        <v>0</v>
      </c>
      <c r="Z150" s="87">
        <v>4.8000000000000001E-2</v>
      </c>
      <c r="AA150" s="88">
        <f t="shared" si="3"/>
        <v>0.22819199999999998</v>
      </c>
      <c r="AR150" s="6" t="s">
        <v>101</v>
      </c>
      <c r="AT150" s="6" t="s">
        <v>97</v>
      </c>
      <c r="AU150" s="6" t="s">
        <v>9</v>
      </c>
      <c r="AY150" s="6" t="s">
        <v>96</v>
      </c>
      <c r="BE150" s="89">
        <f t="shared" si="4"/>
        <v>0</v>
      </c>
      <c r="BF150" s="89">
        <f t="shared" si="5"/>
        <v>0</v>
      </c>
      <c r="BG150" s="89">
        <f t="shared" si="6"/>
        <v>0</v>
      </c>
      <c r="BH150" s="89">
        <f t="shared" si="7"/>
        <v>0</v>
      </c>
      <c r="BI150" s="89">
        <f t="shared" si="8"/>
        <v>0</v>
      </c>
      <c r="BJ150" s="6" t="s">
        <v>94</v>
      </c>
      <c r="BK150" s="89">
        <f t="shared" si="9"/>
        <v>0</v>
      </c>
      <c r="BL150" s="6" t="s">
        <v>101</v>
      </c>
      <c r="BM150" s="6" t="s">
        <v>157</v>
      </c>
    </row>
    <row r="151" spans="2:65" s="15" customFormat="1" ht="16.5" customHeight="1" x14ac:dyDescent="0.2">
      <c r="B151" s="16"/>
      <c r="C151" s="81" t="s">
        <v>158</v>
      </c>
      <c r="D151" s="81" t="s">
        <v>97</v>
      </c>
      <c r="E151" s="82" t="s">
        <v>159</v>
      </c>
      <c r="F151" s="231" t="s">
        <v>160</v>
      </c>
      <c r="G151" s="231"/>
      <c r="H151" s="231"/>
      <c r="I151" s="231"/>
      <c r="J151" s="83" t="s">
        <v>115</v>
      </c>
      <c r="K151" s="84">
        <v>5</v>
      </c>
      <c r="L151" s="230">
        <v>0</v>
      </c>
      <c r="M151" s="230"/>
      <c r="N151" s="230">
        <f t="shared" si="0"/>
        <v>0</v>
      </c>
      <c r="O151" s="230"/>
      <c r="P151" s="230"/>
      <c r="Q151" s="230"/>
      <c r="R151" s="19"/>
      <c r="T151" s="85" t="s">
        <v>17</v>
      </c>
      <c r="U151" s="86" t="s">
        <v>35</v>
      </c>
      <c r="V151" s="87">
        <v>0.41499999999999998</v>
      </c>
      <c r="W151" s="87">
        <f t="shared" si="1"/>
        <v>2.0749999999999997</v>
      </c>
      <c r="X151" s="87">
        <v>0</v>
      </c>
      <c r="Y151" s="87">
        <f t="shared" si="2"/>
        <v>0</v>
      </c>
      <c r="Z151" s="87">
        <v>0.06</v>
      </c>
      <c r="AA151" s="88">
        <f t="shared" si="3"/>
        <v>0.3</v>
      </c>
      <c r="AR151" s="6" t="s">
        <v>101</v>
      </c>
      <c r="AT151" s="6" t="s">
        <v>97</v>
      </c>
      <c r="AU151" s="6" t="s">
        <v>9</v>
      </c>
      <c r="AY151" s="6" t="s">
        <v>96</v>
      </c>
      <c r="BE151" s="89">
        <f t="shared" si="4"/>
        <v>0</v>
      </c>
      <c r="BF151" s="89">
        <f t="shared" si="5"/>
        <v>0</v>
      </c>
      <c r="BG151" s="89">
        <f t="shared" si="6"/>
        <v>0</v>
      </c>
      <c r="BH151" s="89">
        <f t="shared" si="7"/>
        <v>0</v>
      </c>
      <c r="BI151" s="89">
        <f t="shared" si="8"/>
        <v>0</v>
      </c>
      <c r="BJ151" s="6" t="s">
        <v>94</v>
      </c>
      <c r="BK151" s="89">
        <f t="shared" si="9"/>
        <v>0</v>
      </c>
      <c r="BL151" s="6" t="s">
        <v>101</v>
      </c>
      <c r="BM151" s="6" t="s">
        <v>161</v>
      </c>
    </row>
    <row r="152" spans="2:65" s="15" customFormat="1" ht="25.5" customHeight="1" x14ac:dyDescent="0.2">
      <c r="B152" s="16"/>
      <c r="C152" s="81" t="s">
        <v>162</v>
      </c>
      <c r="D152" s="81" t="s">
        <v>97</v>
      </c>
      <c r="E152" s="82" t="s">
        <v>163</v>
      </c>
      <c r="F152" s="231" t="s">
        <v>164</v>
      </c>
      <c r="G152" s="231"/>
      <c r="H152" s="231"/>
      <c r="I152" s="231"/>
      <c r="J152" s="83" t="s">
        <v>115</v>
      </c>
      <c r="K152" s="84">
        <v>11.776999999999999</v>
      </c>
      <c r="L152" s="230">
        <v>0</v>
      </c>
      <c r="M152" s="230"/>
      <c r="N152" s="230">
        <f t="shared" si="0"/>
        <v>0</v>
      </c>
      <c r="O152" s="230"/>
      <c r="P152" s="230"/>
      <c r="Q152" s="230"/>
      <c r="R152" s="19"/>
      <c r="T152" s="85" t="s">
        <v>17</v>
      </c>
      <c r="U152" s="86" t="s">
        <v>35</v>
      </c>
      <c r="V152" s="87">
        <v>0.93899999999999995</v>
      </c>
      <c r="W152" s="87">
        <f t="shared" si="1"/>
        <v>11.058602999999998</v>
      </c>
      <c r="X152" s="87">
        <v>0</v>
      </c>
      <c r="Y152" s="87">
        <f t="shared" si="2"/>
        <v>0</v>
      </c>
      <c r="Z152" s="87">
        <v>7.5999999999999998E-2</v>
      </c>
      <c r="AA152" s="88">
        <f t="shared" si="3"/>
        <v>0.89505199999999996</v>
      </c>
      <c r="AR152" s="6" t="s">
        <v>101</v>
      </c>
      <c r="AT152" s="6" t="s">
        <v>97</v>
      </c>
      <c r="AU152" s="6" t="s">
        <v>9</v>
      </c>
      <c r="AY152" s="6" t="s">
        <v>96</v>
      </c>
      <c r="BE152" s="89">
        <f t="shared" si="4"/>
        <v>0</v>
      </c>
      <c r="BF152" s="89">
        <f t="shared" si="5"/>
        <v>0</v>
      </c>
      <c r="BG152" s="89">
        <f t="shared" si="6"/>
        <v>0</v>
      </c>
      <c r="BH152" s="89">
        <f t="shared" si="7"/>
        <v>0</v>
      </c>
      <c r="BI152" s="89">
        <f t="shared" si="8"/>
        <v>0</v>
      </c>
      <c r="BJ152" s="6" t="s">
        <v>94</v>
      </c>
      <c r="BK152" s="89">
        <f t="shared" si="9"/>
        <v>0</v>
      </c>
      <c r="BL152" s="6" t="s">
        <v>101</v>
      </c>
      <c r="BM152" s="6" t="s">
        <v>165</v>
      </c>
    </row>
    <row r="153" spans="2:65" s="15" customFormat="1" ht="16.5" customHeight="1" x14ac:dyDescent="0.2">
      <c r="B153" s="16"/>
      <c r="C153" s="81" t="s">
        <v>166</v>
      </c>
      <c r="D153" s="81" t="s">
        <v>97</v>
      </c>
      <c r="E153" s="82" t="s">
        <v>167</v>
      </c>
      <c r="F153" s="231" t="s">
        <v>168</v>
      </c>
      <c r="G153" s="231"/>
      <c r="H153" s="231"/>
      <c r="I153" s="231"/>
      <c r="J153" s="83" t="s">
        <v>115</v>
      </c>
      <c r="K153" s="84">
        <v>5.016</v>
      </c>
      <c r="L153" s="230">
        <v>0</v>
      </c>
      <c r="M153" s="230"/>
      <c r="N153" s="230">
        <f t="shared" si="0"/>
        <v>0</v>
      </c>
      <c r="O153" s="230"/>
      <c r="P153" s="230"/>
      <c r="Q153" s="230"/>
      <c r="R153" s="19"/>
      <c r="T153" s="85" t="s">
        <v>17</v>
      </c>
      <c r="U153" s="86" t="s">
        <v>35</v>
      </c>
      <c r="V153" s="87">
        <v>0.55600000000000005</v>
      </c>
      <c r="W153" s="87">
        <f t="shared" si="1"/>
        <v>2.7888960000000003</v>
      </c>
      <c r="X153" s="87">
        <v>0</v>
      </c>
      <c r="Y153" s="87">
        <f t="shared" si="2"/>
        <v>0</v>
      </c>
      <c r="Z153" s="87">
        <v>0.06</v>
      </c>
      <c r="AA153" s="88">
        <f t="shared" si="3"/>
        <v>0.30096000000000001</v>
      </c>
      <c r="AR153" s="6" t="s">
        <v>101</v>
      </c>
      <c r="AT153" s="6" t="s">
        <v>97</v>
      </c>
      <c r="AU153" s="6" t="s">
        <v>9</v>
      </c>
      <c r="AY153" s="6" t="s">
        <v>96</v>
      </c>
      <c r="BE153" s="89">
        <f t="shared" si="4"/>
        <v>0</v>
      </c>
      <c r="BF153" s="89">
        <f t="shared" si="5"/>
        <v>0</v>
      </c>
      <c r="BG153" s="89">
        <f t="shared" si="6"/>
        <v>0</v>
      </c>
      <c r="BH153" s="89">
        <f t="shared" si="7"/>
        <v>0</v>
      </c>
      <c r="BI153" s="89">
        <f t="shared" si="8"/>
        <v>0</v>
      </c>
      <c r="BJ153" s="6" t="s">
        <v>94</v>
      </c>
      <c r="BK153" s="89">
        <f t="shared" si="9"/>
        <v>0</v>
      </c>
      <c r="BL153" s="6" t="s">
        <v>101</v>
      </c>
      <c r="BM153" s="6" t="s">
        <v>169</v>
      </c>
    </row>
    <row r="154" spans="2:65" s="15" customFormat="1" ht="25.5" customHeight="1" x14ac:dyDescent="0.2">
      <c r="B154" s="16"/>
      <c r="C154" s="81" t="s">
        <v>170</v>
      </c>
      <c r="D154" s="81" t="s">
        <v>97</v>
      </c>
      <c r="E154" s="82" t="s">
        <v>171</v>
      </c>
      <c r="F154" s="231" t="s">
        <v>172</v>
      </c>
      <c r="G154" s="231"/>
      <c r="H154" s="231"/>
      <c r="I154" s="231"/>
      <c r="J154" s="83" t="s">
        <v>173</v>
      </c>
      <c r="K154" s="84">
        <v>5.5</v>
      </c>
      <c r="L154" s="230">
        <v>0</v>
      </c>
      <c r="M154" s="230"/>
      <c r="N154" s="230">
        <f t="shared" si="0"/>
        <v>0</v>
      </c>
      <c r="O154" s="230"/>
      <c r="P154" s="230"/>
      <c r="Q154" s="230"/>
      <c r="R154" s="19"/>
      <c r="T154" s="85" t="s">
        <v>17</v>
      </c>
      <c r="U154" s="86" t="s">
        <v>35</v>
      </c>
      <c r="V154" s="87">
        <v>2.2400000000000002</v>
      </c>
      <c r="W154" s="87">
        <f t="shared" si="1"/>
        <v>12.32</v>
      </c>
      <c r="X154" s="87">
        <v>0</v>
      </c>
      <c r="Y154" s="87">
        <f t="shared" si="2"/>
        <v>0</v>
      </c>
      <c r="Z154" s="87">
        <v>2.1999999999999999E-2</v>
      </c>
      <c r="AA154" s="88">
        <f t="shared" si="3"/>
        <v>0.121</v>
      </c>
      <c r="AR154" s="6" t="s">
        <v>101</v>
      </c>
      <c r="AT154" s="6" t="s">
        <v>97</v>
      </c>
      <c r="AU154" s="6" t="s">
        <v>9</v>
      </c>
      <c r="AY154" s="6" t="s">
        <v>96</v>
      </c>
      <c r="BE154" s="89">
        <f t="shared" si="4"/>
        <v>0</v>
      </c>
      <c r="BF154" s="89">
        <f t="shared" si="5"/>
        <v>0</v>
      </c>
      <c r="BG154" s="89">
        <f t="shared" si="6"/>
        <v>0</v>
      </c>
      <c r="BH154" s="89">
        <f t="shared" si="7"/>
        <v>0</v>
      </c>
      <c r="BI154" s="89">
        <f t="shared" si="8"/>
        <v>0</v>
      </c>
      <c r="BJ154" s="6" t="s">
        <v>94</v>
      </c>
      <c r="BK154" s="89">
        <f t="shared" si="9"/>
        <v>0</v>
      </c>
      <c r="BL154" s="6" t="s">
        <v>101</v>
      </c>
      <c r="BM154" s="6" t="s">
        <v>174</v>
      </c>
    </row>
    <row r="155" spans="2:65" s="15" customFormat="1" ht="38.25" customHeight="1" x14ac:dyDescent="0.2">
      <c r="B155" s="16"/>
      <c r="C155" s="81" t="s">
        <v>175</v>
      </c>
      <c r="D155" s="81" t="s">
        <v>97</v>
      </c>
      <c r="E155" s="82" t="s">
        <v>176</v>
      </c>
      <c r="F155" s="231" t="s">
        <v>177</v>
      </c>
      <c r="G155" s="231"/>
      <c r="H155" s="231"/>
      <c r="I155" s="231"/>
      <c r="J155" s="83" t="s">
        <v>115</v>
      </c>
      <c r="K155" s="84">
        <v>58.3</v>
      </c>
      <c r="L155" s="230">
        <v>0</v>
      </c>
      <c r="M155" s="230"/>
      <c r="N155" s="230">
        <f t="shared" si="0"/>
        <v>0</v>
      </c>
      <c r="O155" s="230"/>
      <c r="P155" s="230"/>
      <c r="Q155" s="230"/>
      <c r="R155" s="19"/>
      <c r="T155" s="85" t="s">
        <v>17</v>
      </c>
      <c r="U155" s="86" t="s">
        <v>35</v>
      </c>
      <c r="V155" s="87">
        <v>0.33</v>
      </c>
      <c r="W155" s="87">
        <f t="shared" si="1"/>
        <v>19.239000000000001</v>
      </c>
      <c r="X155" s="87">
        <v>0</v>
      </c>
      <c r="Y155" s="87">
        <f t="shared" si="2"/>
        <v>0</v>
      </c>
      <c r="Z155" s="87">
        <v>0.05</v>
      </c>
      <c r="AA155" s="88">
        <f t="shared" si="3"/>
        <v>2.915</v>
      </c>
      <c r="AR155" s="6" t="s">
        <v>101</v>
      </c>
      <c r="AT155" s="6" t="s">
        <v>97</v>
      </c>
      <c r="AU155" s="6" t="s">
        <v>9</v>
      </c>
      <c r="AY155" s="6" t="s">
        <v>96</v>
      </c>
      <c r="BE155" s="89">
        <f t="shared" si="4"/>
        <v>0</v>
      </c>
      <c r="BF155" s="89">
        <f t="shared" si="5"/>
        <v>0</v>
      </c>
      <c r="BG155" s="89">
        <f t="shared" si="6"/>
        <v>0</v>
      </c>
      <c r="BH155" s="89">
        <f t="shared" si="7"/>
        <v>0</v>
      </c>
      <c r="BI155" s="89">
        <f t="shared" si="8"/>
        <v>0</v>
      </c>
      <c r="BJ155" s="6" t="s">
        <v>94</v>
      </c>
      <c r="BK155" s="89">
        <f t="shared" si="9"/>
        <v>0</v>
      </c>
      <c r="BL155" s="6" t="s">
        <v>101</v>
      </c>
      <c r="BM155" s="6" t="s">
        <v>178</v>
      </c>
    </row>
    <row r="156" spans="2:65" s="15" customFormat="1" ht="38.25" customHeight="1" x14ac:dyDescent="0.2">
      <c r="B156" s="16"/>
      <c r="C156" s="81" t="s">
        <v>179</v>
      </c>
      <c r="D156" s="81" t="s">
        <v>97</v>
      </c>
      <c r="E156" s="82" t="s">
        <v>180</v>
      </c>
      <c r="F156" s="231" t="s">
        <v>181</v>
      </c>
      <c r="G156" s="231"/>
      <c r="H156" s="231"/>
      <c r="I156" s="231"/>
      <c r="J156" s="83" t="s">
        <v>115</v>
      </c>
      <c r="K156" s="84">
        <v>166.84399999999999</v>
      </c>
      <c r="L156" s="230">
        <v>0</v>
      </c>
      <c r="M156" s="230"/>
      <c r="N156" s="230">
        <f t="shared" si="0"/>
        <v>0</v>
      </c>
      <c r="O156" s="230"/>
      <c r="P156" s="230"/>
      <c r="Q156" s="230"/>
      <c r="R156" s="19"/>
      <c r="T156" s="85" t="s">
        <v>17</v>
      </c>
      <c r="U156" s="86" t="s">
        <v>35</v>
      </c>
      <c r="V156" s="87">
        <v>0.26</v>
      </c>
      <c r="W156" s="87">
        <f t="shared" si="1"/>
        <v>43.379440000000002</v>
      </c>
      <c r="X156" s="87">
        <v>0</v>
      </c>
      <c r="Y156" s="87">
        <f t="shared" si="2"/>
        <v>0</v>
      </c>
      <c r="Z156" s="87">
        <v>4.5999999999999999E-2</v>
      </c>
      <c r="AA156" s="88">
        <f t="shared" si="3"/>
        <v>7.6748239999999992</v>
      </c>
      <c r="AR156" s="6" t="s">
        <v>101</v>
      </c>
      <c r="AT156" s="6" t="s">
        <v>97</v>
      </c>
      <c r="AU156" s="6" t="s">
        <v>9</v>
      </c>
      <c r="AY156" s="6" t="s">
        <v>96</v>
      </c>
      <c r="BE156" s="89">
        <f t="shared" si="4"/>
        <v>0</v>
      </c>
      <c r="BF156" s="89">
        <f t="shared" si="5"/>
        <v>0</v>
      </c>
      <c r="BG156" s="89">
        <f t="shared" si="6"/>
        <v>0</v>
      </c>
      <c r="BH156" s="89">
        <f t="shared" si="7"/>
        <v>0</v>
      </c>
      <c r="BI156" s="89">
        <f t="shared" si="8"/>
        <v>0</v>
      </c>
      <c r="BJ156" s="6" t="s">
        <v>94</v>
      </c>
      <c r="BK156" s="89">
        <f t="shared" si="9"/>
        <v>0</v>
      </c>
      <c r="BL156" s="6" t="s">
        <v>101</v>
      </c>
      <c r="BM156" s="6" t="s">
        <v>182</v>
      </c>
    </row>
    <row r="157" spans="2:65" s="15" customFormat="1" ht="25.5" customHeight="1" x14ac:dyDescent="0.2">
      <c r="B157" s="16"/>
      <c r="C157" s="81" t="s">
        <v>183</v>
      </c>
      <c r="D157" s="81" t="s">
        <v>97</v>
      </c>
      <c r="E157" s="82" t="s">
        <v>184</v>
      </c>
      <c r="F157" s="231" t="s">
        <v>185</v>
      </c>
      <c r="G157" s="231"/>
      <c r="H157" s="231"/>
      <c r="I157" s="231"/>
      <c r="J157" s="83" t="s">
        <v>115</v>
      </c>
      <c r="K157" s="84">
        <v>145.38</v>
      </c>
      <c r="L157" s="230">
        <v>0</v>
      </c>
      <c r="M157" s="230"/>
      <c r="N157" s="230">
        <f t="shared" si="0"/>
        <v>0</v>
      </c>
      <c r="O157" s="230"/>
      <c r="P157" s="230"/>
      <c r="Q157" s="230"/>
      <c r="R157" s="19"/>
      <c r="T157" s="85" t="s">
        <v>17</v>
      </c>
      <c r="U157" s="86" t="s">
        <v>35</v>
      </c>
      <c r="V157" s="87">
        <v>0.27300000000000002</v>
      </c>
      <c r="W157" s="87">
        <f t="shared" si="1"/>
        <v>39.688740000000003</v>
      </c>
      <c r="X157" s="87">
        <v>0</v>
      </c>
      <c r="Y157" s="87">
        <f t="shared" si="2"/>
        <v>0</v>
      </c>
      <c r="Z157" s="87">
        <v>0</v>
      </c>
      <c r="AA157" s="88">
        <f t="shared" si="3"/>
        <v>0</v>
      </c>
      <c r="AR157" s="6" t="s">
        <v>101</v>
      </c>
      <c r="AT157" s="6" t="s">
        <v>97</v>
      </c>
      <c r="AU157" s="6" t="s">
        <v>9</v>
      </c>
      <c r="AY157" s="6" t="s">
        <v>96</v>
      </c>
      <c r="BE157" s="89">
        <f t="shared" si="4"/>
        <v>0</v>
      </c>
      <c r="BF157" s="89">
        <f t="shared" si="5"/>
        <v>0</v>
      </c>
      <c r="BG157" s="89">
        <f t="shared" si="6"/>
        <v>0</v>
      </c>
      <c r="BH157" s="89">
        <f t="shared" si="7"/>
        <v>0</v>
      </c>
      <c r="BI157" s="89">
        <f t="shared" si="8"/>
        <v>0</v>
      </c>
      <c r="BJ157" s="6" t="s">
        <v>94</v>
      </c>
      <c r="BK157" s="89">
        <f t="shared" si="9"/>
        <v>0</v>
      </c>
      <c r="BL157" s="6" t="s">
        <v>101</v>
      </c>
      <c r="BM157" s="6" t="s">
        <v>186</v>
      </c>
    </row>
    <row r="158" spans="2:65" s="74" customFormat="1" ht="29.85" customHeight="1" x14ac:dyDescent="0.3">
      <c r="B158" s="70"/>
      <c r="C158" s="71"/>
      <c r="D158" s="72" t="s">
        <v>61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232">
        <f>BK158</f>
        <v>0</v>
      </c>
      <c r="O158" s="233"/>
      <c r="P158" s="233"/>
      <c r="Q158" s="233"/>
      <c r="R158" s="73"/>
      <c r="T158" s="75"/>
      <c r="U158" s="71"/>
      <c r="V158" s="71"/>
      <c r="W158" s="76">
        <f>SUM(W159:W164)</f>
        <v>143.83243200000001</v>
      </c>
      <c r="X158" s="71"/>
      <c r="Y158" s="76">
        <f>SUM(Y159:Y164)</f>
        <v>0</v>
      </c>
      <c r="Z158" s="71"/>
      <c r="AA158" s="77">
        <f>SUM(AA159:AA164)</f>
        <v>0</v>
      </c>
      <c r="AR158" s="78" t="s">
        <v>94</v>
      </c>
      <c r="AT158" s="79" t="s">
        <v>93</v>
      </c>
      <c r="AU158" s="79" t="s">
        <v>94</v>
      </c>
      <c r="AY158" s="78" t="s">
        <v>96</v>
      </c>
      <c r="BK158" s="80">
        <f>SUM(BK159:BK164)</f>
        <v>0</v>
      </c>
    </row>
    <row r="159" spans="2:65" s="15" customFormat="1" ht="38.25" customHeight="1" x14ac:dyDescent="0.2">
      <c r="B159" s="16"/>
      <c r="C159" s="81" t="s">
        <v>187</v>
      </c>
      <c r="D159" s="81" t="s">
        <v>97</v>
      </c>
      <c r="E159" s="82" t="s">
        <v>188</v>
      </c>
      <c r="F159" s="231" t="s">
        <v>189</v>
      </c>
      <c r="G159" s="231"/>
      <c r="H159" s="231"/>
      <c r="I159" s="231"/>
      <c r="J159" s="83" t="s">
        <v>105</v>
      </c>
      <c r="K159" s="84">
        <v>27.428000000000001</v>
      </c>
      <c r="L159" s="230">
        <v>0</v>
      </c>
      <c r="M159" s="230"/>
      <c r="N159" s="230">
        <f t="shared" ref="N159:N164" si="10">ROUND(L159*K159,1)</f>
        <v>0</v>
      </c>
      <c r="O159" s="230"/>
      <c r="P159" s="230"/>
      <c r="Q159" s="230"/>
      <c r="R159" s="19"/>
      <c r="T159" s="85" t="s">
        <v>17</v>
      </c>
      <c r="U159" s="86" t="s">
        <v>35</v>
      </c>
      <c r="V159" s="87">
        <v>4.25</v>
      </c>
      <c r="W159" s="87">
        <f t="shared" ref="W159:W164" si="11">V159*K159</f>
        <v>116.569</v>
      </c>
      <c r="X159" s="87">
        <v>0</v>
      </c>
      <c r="Y159" s="87">
        <f t="shared" ref="Y159:Y164" si="12">X159*K159</f>
        <v>0</v>
      </c>
      <c r="Z159" s="87">
        <v>0</v>
      </c>
      <c r="AA159" s="88">
        <f t="shared" ref="AA159:AA164" si="13">Z159*K159</f>
        <v>0</v>
      </c>
      <c r="AR159" s="6" t="s">
        <v>101</v>
      </c>
      <c r="AT159" s="6" t="s">
        <v>97</v>
      </c>
      <c r="AU159" s="6" t="s">
        <v>9</v>
      </c>
      <c r="AY159" s="6" t="s">
        <v>96</v>
      </c>
      <c r="BE159" s="89">
        <f t="shared" ref="BE159:BE164" si="14">IF(U159="základní",N159,0)</f>
        <v>0</v>
      </c>
      <c r="BF159" s="89">
        <f t="shared" ref="BF159:BF164" si="15">IF(U159="snížená",N159,0)</f>
        <v>0</v>
      </c>
      <c r="BG159" s="89">
        <f t="shared" ref="BG159:BG164" si="16">IF(U159="zákl. přenesená",N159,0)</f>
        <v>0</v>
      </c>
      <c r="BH159" s="89">
        <f t="shared" ref="BH159:BH164" si="17">IF(U159="sníž. přenesená",N159,0)</f>
        <v>0</v>
      </c>
      <c r="BI159" s="89">
        <f t="shared" ref="BI159:BI164" si="18">IF(U159="nulová",N159,0)</f>
        <v>0</v>
      </c>
      <c r="BJ159" s="6" t="s">
        <v>94</v>
      </c>
      <c r="BK159" s="89">
        <f t="shared" ref="BK159:BK164" si="19">ROUND(L159*K159,1)</f>
        <v>0</v>
      </c>
      <c r="BL159" s="6" t="s">
        <v>101</v>
      </c>
      <c r="BM159" s="6" t="s">
        <v>190</v>
      </c>
    </row>
    <row r="160" spans="2:65" s="15" customFormat="1" ht="38.25" customHeight="1" x14ac:dyDescent="0.2">
      <c r="B160" s="16"/>
      <c r="C160" s="81" t="s">
        <v>191</v>
      </c>
      <c r="D160" s="81" t="s">
        <v>97</v>
      </c>
      <c r="E160" s="82" t="s">
        <v>192</v>
      </c>
      <c r="F160" s="231" t="s">
        <v>193</v>
      </c>
      <c r="G160" s="231"/>
      <c r="H160" s="231"/>
      <c r="I160" s="231"/>
      <c r="J160" s="83" t="s">
        <v>105</v>
      </c>
      <c r="K160" s="84">
        <v>27.428000000000001</v>
      </c>
      <c r="L160" s="230">
        <v>0</v>
      </c>
      <c r="M160" s="230"/>
      <c r="N160" s="230">
        <f t="shared" si="10"/>
        <v>0</v>
      </c>
      <c r="O160" s="230"/>
      <c r="P160" s="230"/>
      <c r="Q160" s="230"/>
      <c r="R160" s="19"/>
      <c r="T160" s="85" t="s">
        <v>17</v>
      </c>
      <c r="U160" s="86" t="s">
        <v>35</v>
      </c>
      <c r="V160" s="87">
        <v>0.125</v>
      </c>
      <c r="W160" s="87">
        <f t="shared" si="11"/>
        <v>3.4285000000000001</v>
      </c>
      <c r="X160" s="87">
        <v>0</v>
      </c>
      <c r="Y160" s="87">
        <f t="shared" si="12"/>
        <v>0</v>
      </c>
      <c r="Z160" s="87">
        <v>0</v>
      </c>
      <c r="AA160" s="88">
        <f t="shared" si="13"/>
        <v>0</v>
      </c>
      <c r="AR160" s="6" t="s">
        <v>101</v>
      </c>
      <c r="AT160" s="6" t="s">
        <v>97</v>
      </c>
      <c r="AU160" s="6" t="s">
        <v>9</v>
      </c>
      <c r="AY160" s="6" t="s">
        <v>96</v>
      </c>
      <c r="BE160" s="89">
        <f t="shared" si="14"/>
        <v>0</v>
      </c>
      <c r="BF160" s="89">
        <f t="shared" si="15"/>
        <v>0</v>
      </c>
      <c r="BG160" s="89">
        <f t="shared" si="16"/>
        <v>0</v>
      </c>
      <c r="BH160" s="89">
        <f t="shared" si="17"/>
        <v>0</v>
      </c>
      <c r="BI160" s="89">
        <f t="shared" si="18"/>
        <v>0</v>
      </c>
      <c r="BJ160" s="6" t="s">
        <v>94</v>
      </c>
      <c r="BK160" s="89">
        <f t="shared" si="19"/>
        <v>0</v>
      </c>
      <c r="BL160" s="6" t="s">
        <v>101</v>
      </c>
      <c r="BM160" s="6" t="s">
        <v>194</v>
      </c>
    </row>
    <row r="161" spans="2:65" s="15" customFormat="1" ht="25.5" customHeight="1" x14ac:dyDescent="0.2">
      <c r="B161" s="16"/>
      <c r="C161" s="81" t="s">
        <v>195</v>
      </c>
      <c r="D161" s="81" t="s">
        <v>97</v>
      </c>
      <c r="E161" s="82" t="s">
        <v>196</v>
      </c>
      <c r="F161" s="231" t="s">
        <v>197</v>
      </c>
      <c r="G161" s="231"/>
      <c r="H161" s="231"/>
      <c r="I161" s="231"/>
      <c r="J161" s="83" t="s">
        <v>105</v>
      </c>
      <c r="K161" s="84">
        <v>411.42</v>
      </c>
      <c r="L161" s="230">
        <v>0</v>
      </c>
      <c r="M161" s="230"/>
      <c r="N161" s="230">
        <f t="shared" si="10"/>
        <v>0</v>
      </c>
      <c r="O161" s="230"/>
      <c r="P161" s="230"/>
      <c r="Q161" s="230"/>
      <c r="R161" s="19"/>
      <c r="T161" s="85" t="s">
        <v>17</v>
      </c>
      <c r="U161" s="86" t="s">
        <v>35</v>
      </c>
      <c r="V161" s="87">
        <v>6.0000000000000001E-3</v>
      </c>
      <c r="W161" s="87">
        <f t="shared" si="11"/>
        <v>2.4685200000000003</v>
      </c>
      <c r="X161" s="87">
        <v>0</v>
      </c>
      <c r="Y161" s="87">
        <f t="shared" si="12"/>
        <v>0</v>
      </c>
      <c r="Z161" s="87">
        <v>0</v>
      </c>
      <c r="AA161" s="88">
        <f t="shared" si="13"/>
        <v>0</v>
      </c>
      <c r="AR161" s="6" t="s">
        <v>101</v>
      </c>
      <c r="AT161" s="6" t="s">
        <v>97</v>
      </c>
      <c r="AU161" s="6" t="s">
        <v>9</v>
      </c>
      <c r="AY161" s="6" t="s">
        <v>96</v>
      </c>
      <c r="BE161" s="89">
        <f t="shared" si="14"/>
        <v>0</v>
      </c>
      <c r="BF161" s="89">
        <f t="shared" si="15"/>
        <v>0</v>
      </c>
      <c r="BG161" s="89">
        <f t="shared" si="16"/>
        <v>0</v>
      </c>
      <c r="BH161" s="89">
        <f t="shared" si="17"/>
        <v>0</v>
      </c>
      <c r="BI161" s="89">
        <f t="shared" si="18"/>
        <v>0</v>
      </c>
      <c r="BJ161" s="6" t="s">
        <v>94</v>
      </c>
      <c r="BK161" s="89">
        <f t="shared" si="19"/>
        <v>0</v>
      </c>
      <c r="BL161" s="6" t="s">
        <v>101</v>
      </c>
      <c r="BM161" s="6" t="s">
        <v>198</v>
      </c>
    </row>
    <row r="162" spans="2:65" s="15" customFormat="1" ht="25.5" customHeight="1" x14ac:dyDescent="0.2">
      <c r="B162" s="16"/>
      <c r="C162" s="81" t="s">
        <v>199</v>
      </c>
      <c r="D162" s="81" t="s">
        <v>97</v>
      </c>
      <c r="E162" s="82" t="s">
        <v>200</v>
      </c>
      <c r="F162" s="231" t="s">
        <v>201</v>
      </c>
      <c r="G162" s="231"/>
      <c r="H162" s="231"/>
      <c r="I162" s="231"/>
      <c r="J162" s="83" t="s">
        <v>105</v>
      </c>
      <c r="K162" s="84">
        <v>27.428000000000001</v>
      </c>
      <c r="L162" s="230">
        <v>0</v>
      </c>
      <c r="M162" s="230"/>
      <c r="N162" s="230">
        <f t="shared" si="10"/>
        <v>0</v>
      </c>
      <c r="O162" s="230"/>
      <c r="P162" s="230"/>
      <c r="Q162" s="230"/>
      <c r="R162" s="19"/>
      <c r="T162" s="85" t="s">
        <v>17</v>
      </c>
      <c r="U162" s="86" t="s">
        <v>35</v>
      </c>
      <c r="V162" s="87">
        <v>0</v>
      </c>
      <c r="W162" s="87">
        <f t="shared" si="11"/>
        <v>0</v>
      </c>
      <c r="X162" s="87">
        <v>0</v>
      </c>
      <c r="Y162" s="87">
        <f t="shared" si="12"/>
        <v>0</v>
      </c>
      <c r="Z162" s="87">
        <v>0</v>
      </c>
      <c r="AA162" s="88">
        <f t="shared" si="13"/>
        <v>0</v>
      </c>
      <c r="AR162" s="6" t="s">
        <v>101</v>
      </c>
      <c r="AT162" s="6" t="s">
        <v>97</v>
      </c>
      <c r="AU162" s="6" t="s">
        <v>9</v>
      </c>
      <c r="AY162" s="6" t="s">
        <v>96</v>
      </c>
      <c r="BE162" s="89">
        <f t="shared" si="14"/>
        <v>0</v>
      </c>
      <c r="BF162" s="89">
        <f t="shared" si="15"/>
        <v>0</v>
      </c>
      <c r="BG162" s="89">
        <f t="shared" si="16"/>
        <v>0</v>
      </c>
      <c r="BH162" s="89">
        <f t="shared" si="17"/>
        <v>0</v>
      </c>
      <c r="BI162" s="89">
        <f t="shared" si="18"/>
        <v>0</v>
      </c>
      <c r="BJ162" s="6" t="s">
        <v>94</v>
      </c>
      <c r="BK162" s="89">
        <f t="shared" si="19"/>
        <v>0</v>
      </c>
      <c r="BL162" s="6" t="s">
        <v>101</v>
      </c>
      <c r="BM162" s="6" t="s">
        <v>202</v>
      </c>
    </row>
    <row r="163" spans="2:65" s="15" customFormat="1" ht="16.5" customHeight="1" x14ac:dyDescent="0.2">
      <c r="B163" s="16"/>
      <c r="C163" s="81" t="s">
        <v>203</v>
      </c>
      <c r="D163" s="81" t="s">
        <v>97</v>
      </c>
      <c r="E163" s="82" t="s">
        <v>204</v>
      </c>
      <c r="F163" s="231" t="s">
        <v>205</v>
      </c>
      <c r="G163" s="231"/>
      <c r="H163" s="231"/>
      <c r="I163" s="231"/>
      <c r="J163" s="83" t="s">
        <v>105</v>
      </c>
      <c r="K163" s="84">
        <v>27.428000000000001</v>
      </c>
      <c r="L163" s="230">
        <v>0</v>
      </c>
      <c r="M163" s="230"/>
      <c r="N163" s="230">
        <f t="shared" si="10"/>
        <v>0</v>
      </c>
      <c r="O163" s="230"/>
      <c r="P163" s="230"/>
      <c r="Q163" s="230"/>
      <c r="R163" s="19"/>
      <c r="T163" s="85" t="s">
        <v>17</v>
      </c>
      <c r="U163" s="86" t="s">
        <v>35</v>
      </c>
      <c r="V163" s="87">
        <v>0.749</v>
      </c>
      <c r="W163" s="87">
        <f t="shared" si="11"/>
        <v>20.543572000000001</v>
      </c>
      <c r="X163" s="87">
        <v>0</v>
      </c>
      <c r="Y163" s="87">
        <f t="shared" si="12"/>
        <v>0</v>
      </c>
      <c r="Z163" s="87">
        <v>0</v>
      </c>
      <c r="AA163" s="88">
        <f t="shared" si="13"/>
        <v>0</v>
      </c>
      <c r="AR163" s="6" t="s">
        <v>101</v>
      </c>
      <c r="AT163" s="6" t="s">
        <v>97</v>
      </c>
      <c r="AU163" s="6" t="s">
        <v>9</v>
      </c>
      <c r="AY163" s="6" t="s">
        <v>96</v>
      </c>
      <c r="BE163" s="89">
        <f t="shared" si="14"/>
        <v>0</v>
      </c>
      <c r="BF163" s="89">
        <f t="shared" si="15"/>
        <v>0</v>
      </c>
      <c r="BG163" s="89">
        <f t="shared" si="16"/>
        <v>0</v>
      </c>
      <c r="BH163" s="89">
        <f t="shared" si="17"/>
        <v>0</v>
      </c>
      <c r="BI163" s="89">
        <f t="shared" si="18"/>
        <v>0</v>
      </c>
      <c r="BJ163" s="6" t="s">
        <v>94</v>
      </c>
      <c r="BK163" s="89">
        <f t="shared" si="19"/>
        <v>0</v>
      </c>
      <c r="BL163" s="6" t="s">
        <v>101</v>
      </c>
      <c r="BM163" s="6" t="s">
        <v>206</v>
      </c>
    </row>
    <row r="164" spans="2:65" s="15" customFormat="1" ht="25.5" customHeight="1" x14ac:dyDescent="0.2">
      <c r="B164" s="16"/>
      <c r="C164" s="81" t="s">
        <v>207</v>
      </c>
      <c r="D164" s="81" t="s">
        <v>97</v>
      </c>
      <c r="E164" s="82" t="s">
        <v>208</v>
      </c>
      <c r="F164" s="231" t="s">
        <v>209</v>
      </c>
      <c r="G164" s="231"/>
      <c r="H164" s="231"/>
      <c r="I164" s="231"/>
      <c r="J164" s="83" t="s">
        <v>105</v>
      </c>
      <c r="K164" s="84">
        <v>27.428000000000001</v>
      </c>
      <c r="L164" s="230">
        <v>0</v>
      </c>
      <c r="M164" s="230"/>
      <c r="N164" s="230">
        <f t="shared" si="10"/>
        <v>0</v>
      </c>
      <c r="O164" s="230"/>
      <c r="P164" s="230"/>
      <c r="Q164" s="230"/>
      <c r="R164" s="19"/>
      <c r="T164" s="85" t="s">
        <v>17</v>
      </c>
      <c r="U164" s="86" t="s">
        <v>35</v>
      </c>
      <c r="V164" s="87">
        <v>0.03</v>
      </c>
      <c r="W164" s="87">
        <f t="shared" si="11"/>
        <v>0.82284000000000002</v>
      </c>
      <c r="X164" s="87">
        <v>0</v>
      </c>
      <c r="Y164" s="87">
        <f t="shared" si="12"/>
        <v>0</v>
      </c>
      <c r="Z164" s="87">
        <v>0</v>
      </c>
      <c r="AA164" s="88">
        <f t="shared" si="13"/>
        <v>0</v>
      </c>
      <c r="AR164" s="6" t="s">
        <v>101</v>
      </c>
      <c r="AT164" s="6" t="s">
        <v>97</v>
      </c>
      <c r="AU164" s="6" t="s">
        <v>9</v>
      </c>
      <c r="AY164" s="6" t="s">
        <v>96</v>
      </c>
      <c r="BE164" s="89">
        <f t="shared" si="14"/>
        <v>0</v>
      </c>
      <c r="BF164" s="89">
        <f t="shared" si="15"/>
        <v>0</v>
      </c>
      <c r="BG164" s="89">
        <f t="shared" si="16"/>
        <v>0</v>
      </c>
      <c r="BH164" s="89">
        <f t="shared" si="17"/>
        <v>0</v>
      </c>
      <c r="BI164" s="89">
        <f t="shared" si="18"/>
        <v>0</v>
      </c>
      <c r="BJ164" s="6" t="s">
        <v>94</v>
      </c>
      <c r="BK164" s="89">
        <f t="shared" si="19"/>
        <v>0</v>
      </c>
      <c r="BL164" s="6" t="s">
        <v>101</v>
      </c>
      <c r="BM164" s="6" t="s">
        <v>210</v>
      </c>
    </row>
    <row r="165" spans="2:65" s="74" customFormat="1" ht="29.85" customHeight="1" x14ac:dyDescent="0.3">
      <c r="B165" s="70"/>
      <c r="C165" s="71"/>
      <c r="D165" s="72" t="s">
        <v>62</v>
      </c>
      <c r="E165" s="72"/>
      <c r="F165" s="72"/>
      <c r="G165" s="72"/>
      <c r="H165" s="72"/>
      <c r="I165" s="72"/>
      <c r="J165" s="72"/>
      <c r="K165" s="72"/>
      <c r="L165" s="72"/>
      <c r="M165" s="72"/>
      <c r="N165" s="232">
        <f>BK165</f>
        <v>0</v>
      </c>
      <c r="O165" s="233"/>
      <c r="P165" s="233"/>
      <c r="Q165" s="233"/>
      <c r="R165" s="73"/>
      <c r="T165" s="75"/>
      <c r="U165" s="71"/>
      <c r="V165" s="71"/>
      <c r="W165" s="76">
        <f>W166</f>
        <v>1.18614</v>
      </c>
      <c r="X165" s="71"/>
      <c r="Y165" s="76">
        <f>Y166</f>
        <v>0</v>
      </c>
      <c r="Z165" s="71"/>
      <c r="AA165" s="77">
        <f>AA166</f>
        <v>0</v>
      </c>
      <c r="AR165" s="78" t="s">
        <v>94</v>
      </c>
      <c r="AT165" s="79" t="s">
        <v>93</v>
      </c>
      <c r="AU165" s="79" t="s">
        <v>94</v>
      </c>
      <c r="AY165" s="78" t="s">
        <v>96</v>
      </c>
      <c r="BK165" s="80">
        <f>BK166</f>
        <v>0</v>
      </c>
    </row>
    <row r="166" spans="2:65" s="15" customFormat="1" ht="25.5" customHeight="1" x14ac:dyDescent="0.2">
      <c r="B166" s="16"/>
      <c r="C166" s="81" t="s">
        <v>211</v>
      </c>
      <c r="D166" s="81" t="s">
        <v>97</v>
      </c>
      <c r="E166" s="82" t="s">
        <v>212</v>
      </c>
      <c r="F166" s="231" t="s">
        <v>213</v>
      </c>
      <c r="G166" s="231"/>
      <c r="H166" s="231"/>
      <c r="I166" s="231"/>
      <c r="J166" s="83" t="s">
        <v>105</v>
      </c>
      <c r="K166" s="84">
        <v>3.73</v>
      </c>
      <c r="L166" s="230">
        <v>0</v>
      </c>
      <c r="M166" s="230"/>
      <c r="N166" s="230">
        <f>ROUND(L166*K166,1)</f>
        <v>0</v>
      </c>
      <c r="O166" s="230"/>
      <c r="P166" s="230"/>
      <c r="Q166" s="230"/>
      <c r="R166" s="19"/>
      <c r="T166" s="85" t="s">
        <v>17</v>
      </c>
      <c r="U166" s="86" t="s">
        <v>35</v>
      </c>
      <c r="V166" s="87">
        <v>0.318</v>
      </c>
      <c r="W166" s="87">
        <f>V166*K166</f>
        <v>1.18614</v>
      </c>
      <c r="X166" s="87">
        <v>0</v>
      </c>
      <c r="Y166" s="87">
        <f>X166*K166</f>
        <v>0</v>
      </c>
      <c r="Z166" s="87">
        <v>0</v>
      </c>
      <c r="AA166" s="88">
        <f>Z166*K166</f>
        <v>0</v>
      </c>
      <c r="AR166" s="6" t="s">
        <v>101</v>
      </c>
      <c r="AT166" s="6" t="s">
        <v>97</v>
      </c>
      <c r="AU166" s="6" t="s">
        <v>9</v>
      </c>
      <c r="AY166" s="6" t="s">
        <v>96</v>
      </c>
      <c r="BE166" s="89">
        <f>IF(U166="základní",N166,0)</f>
        <v>0</v>
      </c>
      <c r="BF166" s="89">
        <f>IF(U166="snížená",N166,0)</f>
        <v>0</v>
      </c>
      <c r="BG166" s="89">
        <f>IF(U166="zákl. přenesená",N166,0)</f>
        <v>0</v>
      </c>
      <c r="BH166" s="89">
        <f>IF(U166="sníž. přenesená",N166,0)</f>
        <v>0</v>
      </c>
      <c r="BI166" s="89">
        <f>IF(U166="nulová",N166,0)</f>
        <v>0</v>
      </c>
      <c r="BJ166" s="6" t="s">
        <v>94</v>
      </c>
      <c r="BK166" s="89">
        <f>ROUND(L166*K166,1)</f>
        <v>0</v>
      </c>
      <c r="BL166" s="6" t="s">
        <v>101</v>
      </c>
      <c r="BM166" s="6" t="s">
        <v>214</v>
      </c>
    </row>
    <row r="167" spans="2:65" s="74" customFormat="1" ht="37.5" customHeight="1" x14ac:dyDescent="0.3">
      <c r="B167" s="70"/>
      <c r="C167" s="71"/>
      <c r="D167" s="72" t="s">
        <v>63</v>
      </c>
      <c r="E167" s="72"/>
      <c r="F167" s="72"/>
      <c r="G167" s="72"/>
      <c r="H167" s="72"/>
      <c r="I167" s="72"/>
      <c r="J167" s="72"/>
      <c r="K167" s="72"/>
      <c r="L167" s="72"/>
      <c r="M167" s="72"/>
      <c r="N167" s="234">
        <f>BK167</f>
        <v>0</v>
      </c>
      <c r="O167" s="235"/>
      <c r="P167" s="235"/>
      <c r="Q167" s="235"/>
      <c r="R167" s="73"/>
      <c r="T167" s="75"/>
      <c r="U167" s="71"/>
      <c r="V167" s="71"/>
      <c r="W167" s="76">
        <f>W168+W170+W173+W187+W196+W213+W216+W220+W223+W226</f>
        <v>195.80348499999999</v>
      </c>
      <c r="X167" s="71"/>
      <c r="Y167" s="76">
        <f>Y168+Y170+Y173+Y187+Y196+Y213+Y216+Y220+Y223+Y226</f>
        <v>3.6519136982000004</v>
      </c>
      <c r="Z167" s="71"/>
      <c r="AA167" s="77">
        <f>AA168+AA170+AA173+AA187+AA196+AA213+AA216+AA220+AA223+AA226</f>
        <v>1.61976856</v>
      </c>
      <c r="AR167" s="78" t="s">
        <v>9</v>
      </c>
      <c r="AT167" s="79" t="s">
        <v>93</v>
      </c>
      <c r="AU167" s="79" t="s">
        <v>95</v>
      </c>
      <c r="AY167" s="78" t="s">
        <v>96</v>
      </c>
      <c r="BK167" s="80">
        <f>BK168+BK170+BK173+BK187+BK196+BK213+BK216+BK220+BK223+BK226</f>
        <v>0</v>
      </c>
    </row>
    <row r="168" spans="2:65" s="74" customFormat="1" ht="20.100000000000001" customHeight="1" x14ac:dyDescent="0.3">
      <c r="B168" s="70"/>
      <c r="C168" s="71"/>
      <c r="D168" s="72" t="s">
        <v>64</v>
      </c>
      <c r="E168" s="72"/>
      <c r="F168" s="72"/>
      <c r="G168" s="72"/>
      <c r="H168" s="72"/>
      <c r="I168" s="72"/>
      <c r="J168" s="72"/>
      <c r="K168" s="72"/>
      <c r="L168" s="72"/>
      <c r="M168" s="72"/>
      <c r="N168" s="226">
        <f>BK168</f>
        <v>0</v>
      </c>
      <c r="O168" s="227"/>
      <c r="P168" s="227"/>
      <c r="Q168" s="227"/>
      <c r="R168" s="73"/>
      <c r="T168" s="75"/>
      <c r="U168" s="71"/>
      <c r="V168" s="71"/>
      <c r="W168" s="76">
        <f>W169</f>
        <v>1.5</v>
      </c>
      <c r="X168" s="71"/>
      <c r="Y168" s="76">
        <f>Y169</f>
        <v>1.47E-2</v>
      </c>
      <c r="Z168" s="71"/>
      <c r="AA168" s="77">
        <f>AA169</f>
        <v>0</v>
      </c>
      <c r="AR168" s="78" t="s">
        <v>9</v>
      </c>
      <c r="AT168" s="79" t="s">
        <v>93</v>
      </c>
      <c r="AU168" s="79" t="s">
        <v>94</v>
      </c>
      <c r="AY168" s="78" t="s">
        <v>96</v>
      </c>
      <c r="BK168" s="80">
        <f>BK169</f>
        <v>0</v>
      </c>
    </row>
    <row r="169" spans="2:65" s="15" customFormat="1" ht="38.25" customHeight="1" x14ac:dyDescent="0.2">
      <c r="B169" s="16"/>
      <c r="C169" s="81" t="s">
        <v>215</v>
      </c>
      <c r="D169" s="81" t="s">
        <v>97</v>
      </c>
      <c r="E169" s="82" t="s">
        <v>216</v>
      </c>
      <c r="F169" s="231" t="s">
        <v>217</v>
      </c>
      <c r="G169" s="231"/>
      <c r="H169" s="231"/>
      <c r="I169" s="231"/>
      <c r="J169" s="83" t="s">
        <v>136</v>
      </c>
      <c r="K169" s="84">
        <v>1</v>
      </c>
      <c r="L169" s="230">
        <v>0</v>
      </c>
      <c r="M169" s="230"/>
      <c r="N169" s="230">
        <f>ROUND(L169*K169,1)</f>
        <v>0</v>
      </c>
      <c r="O169" s="230"/>
      <c r="P169" s="230"/>
      <c r="Q169" s="230"/>
      <c r="R169" s="19"/>
      <c r="T169" s="85" t="s">
        <v>17</v>
      </c>
      <c r="U169" s="86" t="s">
        <v>35</v>
      </c>
      <c r="V169" s="87">
        <v>1.5</v>
      </c>
      <c r="W169" s="87">
        <f>V169*K169</f>
        <v>1.5</v>
      </c>
      <c r="X169" s="87">
        <v>1.47E-2</v>
      </c>
      <c r="Y169" s="87">
        <f>X169*K169</f>
        <v>1.47E-2</v>
      </c>
      <c r="Z169" s="87">
        <v>0</v>
      </c>
      <c r="AA169" s="88">
        <f>Z169*K169</f>
        <v>0</v>
      </c>
      <c r="AR169" s="6" t="s">
        <v>158</v>
      </c>
      <c r="AT169" s="6" t="s">
        <v>97</v>
      </c>
      <c r="AU169" s="6" t="s">
        <v>9</v>
      </c>
      <c r="AY169" s="6" t="s">
        <v>96</v>
      </c>
      <c r="BE169" s="89">
        <f>IF(U169="základní",N169,0)</f>
        <v>0</v>
      </c>
      <c r="BF169" s="89">
        <f>IF(U169="snížená",N169,0)</f>
        <v>0</v>
      </c>
      <c r="BG169" s="89">
        <f>IF(U169="zákl. přenesená",N169,0)</f>
        <v>0</v>
      </c>
      <c r="BH169" s="89">
        <f>IF(U169="sníž. přenesená",N169,0)</f>
        <v>0</v>
      </c>
      <c r="BI169" s="89">
        <f>IF(U169="nulová",N169,0)</f>
        <v>0</v>
      </c>
      <c r="BJ169" s="6" t="s">
        <v>94</v>
      </c>
      <c r="BK169" s="89">
        <f>ROUND(L169*K169,1)</f>
        <v>0</v>
      </c>
      <c r="BL169" s="6" t="s">
        <v>158</v>
      </c>
      <c r="BM169" s="6" t="s">
        <v>218</v>
      </c>
    </row>
    <row r="170" spans="2:65" s="74" customFormat="1" ht="29.85" customHeight="1" x14ac:dyDescent="0.3">
      <c r="B170" s="70"/>
      <c r="C170" s="71"/>
      <c r="D170" s="72" t="s">
        <v>65</v>
      </c>
      <c r="E170" s="72"/>
      <c r="F170" s="72"/>
      <c r="G170" s="72"/>
      <c r="H170" s="72"/>
      <c r="I170" s="72"/>
      <c r="J170" s="72"/>
      <c r="K170" s="72"/>
      <c r="L170" s="72"/>
      <c r="M170" s="72"/>
      <c r="N170" s="232">
        <f>BK170</f>
        <v>0</v>
      </c>
      <c r="O170" s="233"/>
      <c r="P170" s="233"/>
      <c r="Q170" s="233"/>
      <c r="R170" s="73"/>
      <c r="T170" s="75"/>
      <c r="U170" s="71"/>
      <c r="V170" s="71"/>
      <c r="W170" s="76">
        <f>SUM(W171:W172)</f>
        <v>0.69700000000000006</v>
      </c>
      <c r="X170" s="71"/>
      <c r="Y170" s="76">
        <f>SUM(Y171:Y172)</f>
        <v>0</v>
      </c>
      <c r="Z170" s="71"/>
      <c r="AA170" s="77">
        <f>SUM(AA171:AA172)</f>
        <v>0</v>
      </c>
      <c r="AR170" s="78" t="s">
        <v>9</v>
      </c>
      <c r="AT170" s="79" t="s">
        <v>93</v>
      </c>
      <c r="AU170" s="79" t="s">
        <v>94</v>
      </c>
      <c r="AY170" s="78" t="s">
        <v>96</v>
      </c>
      <c r="BK170" s="80">
        <f>SUM(BK171:BK172)</f>
        <v>0</v>
      </c>
    </row>
    <row r="171" spans="2:65" s="15" customFormat="1" ht="16.5" customHeight="1" x14ac:dyDescent="0.2">
      <c r="B171" s="16"/>
      <c r="C171" s="81" t="s">
        <v>219</v>
      </c>
      <c r="D171" s="81" t="s">
        <v>97</v>
      </c>
      <c r="E171" s="82" t="s">
        <v>220</v>
      </c>
      <c r="F171" s="231" t="s">
        <v>221</v>
      </c>
      <c r="G171" s="231"/>
      <c r="H171" s="231"/>
      <c r="I171" s="231"/>
      <c r="J171" s="83" t="s">
        <v>136</v>
      </c>
      <c r="K171" s="84">
        <v>1</v>
      </c>
      <c r="L171" s="230">
        <v>0</v>
      </c>
      <c r="M171" s="230"/>
      <c r="N171" s="230">
        <f>ROUND(L171*K171,1)</f>
        <v>0</v>
      </c>
      <c r="O171" s="230"/>
      <c r="P171" s="230"/>
      <c r="Q171" s="230"/>
      <c r="R171" s="19"/>
      <c r="T171" s="85" t="s">
        <v>17</v>
      </c>
      <c r="U171" s="86" t="s">
        <v>35</v>
      </c>
      <c r="V171" s="87">
        <v>0.2</v>
      </c>
      <c r="W171" s="87">
        <f>V171*K171</f>
        <v>0.2</v>
      </c>
      <c r="X171" s="87">
        <v>0</v>
      </c>
      <c r="Y171" s="87">
        <f>X171*K171</f>
        <v>0</v>
      </c>
      <c r="Z171" s="87">
        <v>0</v>
      </c>
      <c r="AA171" s="88">
        <f>Z171*K171</f>
        <v>0</v>
      </c>
      <c r="AR171" s="6" t="s">
        <v>158</v>
      </c>
      <c r="AT171" s="6" t="s">
        <v>97</v>
      </c>
      <c r="AU171" s="6" t="s">
        <v>9</v>
      </c>
      <c r="AY171" s="6" t="s">
        <v>96</v>
      </c>
      <c r="BE171" s="89">
        <f>IF(U171="základní",N171,0)</f>
        <v>0</v>
      </c>
      <c r="BF171" s="89">
        <f>IF(U171="snížená",N171,0)</f>
        <v>0</v>
      </c>
      <c r="BG171" s="89">
        <f>IF(U171="zákl. přenesená",N171,0)</f>
        <v>0</v>
      </c>
      <c r="BH171" s="89">
        <f>IF(U171="sníž. přenesená",N171,0)</f>
        <v>0</v>
      </c>
      <c r="BI171" s="89">
        <f>IF(U171="nulová",N171,0)</f>
        <v>0</v>
      </c>
      <c r="BJ171" s="6" t="s">
        <v>94</v>
      </c>
      <c r="BK171" s="89">
        <f>ROUND(L171*K171,1)</f>
        <v>0</v>
      </c>
      <c r="BL171" s="6" t="s">
        <v>158</v>
      </c>
      <c r="BM171" s="6" t="s">
        <v>222</v>
      </c>
    </row>
    <row r="172" spans="2:65" s="15" customFormat="1" ht="25.5" customHeight="1" x14ac:dyDescent="0.2">
      <c r="B172" s="16"/>
      <c r="C172" s="81" t="s">
        <v>223</v>
      </c>
      <c r="D172" s="81" t="s">
        <v>97</v>
      </c>
      <c r="E172" s="82" t="s">
        <v>224</v>
      </c>
      <c r="F172" s="231" t="s">
        <v>225</v>
      </c>
      <c r="G172" s="231"/>
      <c r="H172" s="231"/>
      <c r="I172" s="231"/>
      <c r="J172" s="83" t="s">
        <v>136</v>
      </c>
      <c r="K172" s="84">
        <v>1</v>
      </c>
      <c r="L172" s="230">
        <v>0</v>
      </c>
      <c r="M172" s="230"/>
      <c r="N172" s="230">
        <f>ROUND(L172*K172,1)</f>
        <v>0</v>
      </c>
      <c r="O172" s="230"/>
      <c r="P172" s="230"/>
      <c r="Q172" s="230"/>
      <c r="R172" s="19"/>
      <c r="T172" s="85" t="s">
        <v>17</v>
      </c>
      <c r="U172" s="86" t="s">
        <v>35</v>
      </c>
      <c r="V172" s="87">
        <v>0.497</v>
      </c>
      <c r="W172" s="87">
        <f>V172*K172</f>
        <v>0.497</v>
      </c>
      <c r="X172" s="87">
        <v>0</v>
      </c>
      <c r="Y172" s="87">
        <f>X172*K172</f>
        <v>0</v>
      </c>
      <c r="Z172" s="87">
        <v>0</v>
      </c>
      <c r="AA172" s="88">
        <f>Z172*K172</f>
        <v>0</v>
      </c>
      <c r="AR172" s="6" t="s">
        <v>158</v>
      </c>
      <c r="AT172" s="6" t="s">
        <v>97</v>
      </c>
      <c r="AU172" s="6" t="s">
        <v>9</v>
      </c>
      <c r="AY172" s="6" t="s">
        <v>96</v>
      </c>
      <c r="BE172" s="89">
        <f>IF(U172="základní",N172,0)</f>
        <v>0</v>
      </c>
      <c r="BF172" s="89">
        <f>IF(U172="snížená",N172,0)</f>
        <v>0</v>
      </c>
      <c r="BG172" s="89">
        <f>IF(U172="zákl. přenesená",N172,0)</f>
        <v>0</v>
      </c>
      <c r="BH172" s="89">
        <f>IF(U172="sníž. přenesená",N172,0)</f>
        <v>0</v>
      </c>
      <c r="BI172" s="89">
        <f>IF(U172="nulová",N172,0)</f>
        <v>0</v>
      </c>
      <c r="BJ172" s="6" t="s">
        <v>94</v>
      </c>
      <c r="BK172" s="89">
        <f>ROUND(L172*K172,1)</f>
        <v>0</v>
      </c>
      <c r="BL172" s="6" t="s">
        <v>158</v>
      </c>
      <c r="BM172" s="6" t="s">
        <v>226</v>
      </c>
    </row>
    <row r="173" spans="2:65" s="74" customFormat="1" ht="29.85" customHeight="1" x14ac:dyDescent="0.3">
      <c r="B173" s="70"/>
      <c r="C173" s="71"/>
      <c r="D173" s="72" t="s">
        <v>66</v>
      </c>
      <c r="E173" s="72"/>
      <c r="F173" s="72"/>
      <c r="G173" s="72"/>
      <c r="H173" s="72"/>
      <c r="I173" s="72"/>
      <c r="J173" s="72"/>
      <c r="K173" s="72"/>
      <c r="L173" s="72"/>
      <c r="M173" s="72"/>
      <c r="N173" s="232">
        <f>BK173</f>
        <v>0</v>
      </c>
      <c r="O173" s="233"/>
      <c r="P173" s="233"/>
      <c r="Q173" s="233"/>
      <c r="R173" s="73"/>
      <c r="T173" s="75"/>
      <c r="U173" s="71"/>
      <c r="V173" s="71"/>
      <c r="W173" s="76">
        <f>SUM(W174:W186)</f>
        <v>59.501548</v>
      </c>
      <c r="X173" s="71"/>
      <c r="Y173" s="76">
        <f>SUM(Y174:Y186)</f>
        <v>0.69230323199999999</v>
      </c>
      <c r="Z173" s="71"/>
      <c r="AA173" s="77">
        <f>SUM(AA174:AA186)</f>
        <v>1.49465256</v>
      </c>
      <c r="AR173" s="78" t="s">
        <v>9</v>
      </c>
      <c r="AT173" s="79" t="s">
        <v>93</v>
      </c>
      <c r="AU173" s="79" t="s">
        <v>94</v>
      </c>
      <c r="AY173" s="78" t="s">
        <v>96</v>
      </c>
      <c r="BK173" s="80">
        <f>SUM(BK174:BK186)</f>
        <v>0</v>
      </c>
    </row>
    <row r="174" spans="2:65" s="15" customFormat="1" ht="38.25" customHeight="1" x14ac:dyDescent="0.2">
      <c r="B174" s="16"/>
      <c r="C174" s="81" t="s">
        <v>227</v>
      </c>
      <c r="D174" s="81" t="s">
        <v>97</v>
      </c>
      <c r="E174" s="82" t="s">
        <v>228</v>
      </c>
      <c r="F174" s="231" t="s">
        <v>229</v>
      </c>
      <c r="G174" s="231"/>
      <c r="H174" s="231"/>
      <c r="I174" s="231"/>
      <c r="J174" s="83" t="s">
        <v>136</v>
      </c>
      <c r="K174" s="84">
        <v>1</v>
      </c>
      <c r="L174" s="230">
        <v>0</v>
      </c>
      <c r="M174" s="230"/>
      <c r="N174" s="230">
        <f t="shared" ref="N174:N186" si="20">ROUND(L174*K174,1)</f>
        <v>0</v>
      </c>
      <c r="O174" s="230"/>
      <c r="P174" s="230"/>
      <c r="Q174" s="230"/>
      <c r="R174" s="19"/>
      <c r="T174" s="85" t="s">
        <v>17</v>
      </c>
      <c r="U174" s="86" t="s">
        <v>35</v>
      </c>
      <c r="V174" s="87">
        <v>1.56</v>
      </c>
      <c r="W174" s="87">
        <f t="shared" ref="W174:W186" si="21">V174*K174</f>
        <v>1.56</v>
      </c>
      <c r="X174" s="87">
        <v>1.89E-3</v>
      </c>
      <c r="Y174" s="87">
        <f t="shared" ref="Y174:Y186" si="22">X174*K174</f>
        <v>1.89E-3</v>
      </c>
      <c r="Z174" s="87">
        <v>0</v>
      </c>
      <c r="AA174" s="88">
        <f t="shared" ref="AA174:AA186" si="23">Z174*K174</f>
        <v>0</v>
      </c>
      <c r="AR174" s="6" t="s">
        <v>158</v>
      </c>
      <c r="AT174" s="6" t="s">
        <v>97</v>
      </c>
      <c r="AU174" s="6" t="s">
        <v>9</v>
      </c>
      <c r="AY174" s="6" t="s">
        <v>96</v>
      </c>
      <c r="BE174" s="89">
        <f t="shared" ref="BE174:BE186" si="24">IF(U174="základní",N174,0)</f>
        <v>0</v>
      </c>
      <c r="BF174" s="89">
        <f t="shared" ref="BF174:BF186" si="25">IF(U174="snížená",N174,0)</f>
        <v>0</v>
      </c>
      <c r="BG174" s="89">
        <f t="shared" ref="BG174:BG186" si="26">IF(U174="zákl. přenesená",N174,0)</f>
        <v>0</v>
      </c>
      <c r="BH174" s="89">
        <f t="shared" ref="BH174:BH186" si="27">IF(U174="sníž. přenesená",N174,0)</f>
        <v>0</v>
      </c>
      <c r="BI174" s="89">
        <f t="shared" ref="BI174:BI186" si="28">IF(U174="nulová",N174,0)</f>
        <v>0</v>
      </c>
      <c r="BJ174" s="6" t="s">
        <v>94</v>
      </c>
      <c r="BK174" s="89">
        <f t="shared" ref="BK174:BK186" si="29">ROUND(L174*K174,1)</f>
        <v>0</v>
      </c>
      <c r="BL174" s="6" t="s">
        <v>158</v>
      </c>
      <c r="BM174" s="6" t="s">
        <v>230</v>
      </c>
    </row>
    <row r="175" spans="2:65" s="15" customFormat="1" ht="25.5" customHeight="1" x14ac:dyDescent="0.2">
      <c r="B175" s="16"/>
      <c r="C175" s="81" t="s">
        <v>231</v>
      </c>
      <c r="D175" s="81" t="s">
        <v>97</v>
      </c>
      <c r="E175" s="82" t="s">
        <v>232</v>
      </c>
      <c r="F175" s="231" t="s">
        <v>233</v>
      </c>
      <c r="G175" s="231"/>
      <c r="H175" s="231"/>
      <c r="I175" s="231"/>
      <c r="J175" s="83" t="s">
        <v>136</v>
      </c>
      <c r="K175" s="84">
        <v>1</v>
      </c>
      <c r="L175" s="230">
        <v>0</v>
      </c>
      <c r="M175" s="230"/>
      <c r="N175" s="230">
        <f t="shared" si="20"/>
        <v>0</v>
      </c>
      <c r="O175" s="230"/>
      <c r="P175" s="230"/>
      <c r="Q175" s="230"/>
      <c r="R175" s="19"/>
      <c r="T175" s="85" t="s">
        <v>17</v>
      </c>
      <c r="U175" s="86" t="s">
        <v>35</v>
      </c>
      <c r="V175" s="87">
        <v>1.56</v>
      </c>
      <c r="W175" s="87">
        <f t="shared" si="21"/>
        <v>1.56</v>
      </c>
      <c r="X175" s="87">
        <v>1.89E-3</v>
      </c>
      <c r="Y175" s="87">
        <f t="shared" si="22"/>
        <v>1.89E-3</v>
      </c>
      <c r="Z175" s="87">
        <v>0</v>
      </c>
      <c r="AA175" s="88">
        <f t="shared" si="23"/>
        <v>0</v>
      </c>
      <c r="AR175" s="6" t="s">
        <v>158</v>
      </c>
      <c r="AT175" s="6" t="s">
        <v>97</v>
      </c>
      <c r="AU175" s="6" t="s">
        <v>9</v>
      </c>
      <c r="AY175" s="6" t="s">
        <v>96</v>
      </c>
      <c r="BE175" s="89">
        <f t="shared" si="24"/>
        <v>0</v>
      </c>
      <c r="BF175" s="89">
        <f t="shared" si="25"/>
        <v>0</v>
      </c>
      <c r="BG175" s="89">
        <f t="shared" si="26"/>
        <v>0</v>
      </c>
      <c r="BH175" s="89">
        <f t="shared" si="27"/>
        <v>0</v>
      </c>
      <c r="BI175" s="89">
        <f t="shared" si="28"/>
        <v>0</v>
      </c>
      <c r="BJ175" s="6" t="s">
        <v>94</v>
      </c>
      <c r="BK175" s="89">
        <f t="shared" si="29"/>
        <v>0</v>
      </c>
      <c r="BL175" s="6" t="s">
        <v>158</v>
      </c>
      <c r="BM175" s="6" t="s">
        <v>234</v>
      </c>
    </row>
    <row r="176" spans="2:65" s="15" customFormat="1" ht="25.5" customHeight="1" x14ac:dyDescent="0.2">
      <c r="B176" s="16"/>
      <c r="C176" s="81" t="s">
        <v>235</v>
      </c>
      <c r="D176" s="81" t="s">
        <v>97</v>
      </c>
      <c r="E176" s="82" t="s">
        <v>236</v>
      </c>
      <c r="F176" s="231" t="s">
        <v>237</v>
      </c>
      <c r="G176" s="231"/>
      <c r="H176" s="231"/>
      <c r="I176" s="231"/>
      <c r="J176" s="83" t="s">
        <v>115</v>
      </c>
      <c r="K176" s="84">
        <v>7.9749999999999996</v>
      </c>
      <c r="L176" s="230">
        <v>0</v>
      </c>
      <c r="M176" s="230"/>
      <c r="N176" s="230">
        <f t="shared" si="20"/>
        <v>0</v>
      </c>
      <c r="O176" s="230"/>
      <c r="P176" s="230"/>
      <c r="Q176" s="230"/>
      <c r="R176" s="19"/>
      <c r="T176" s="85" t="s">
        <v>17</v>
      </c>
      <c r="U176" s="86" t="s">
        <v>35</v>
      </c>
      <c r="V176" s="87">
        <v>0.114</v>
      </c>
      <c r="W176" s="87">
        <f t="shared" si="21"/>
        <v>0.90915000000000001</v>
      </c>
      <c r="X176" s="87">
        <v>0</v>
      </c>
      <c r="Y176" s="87">
        <f t="shared" si="22"/>
        <v>0</v>
      </c>
      <c r="Z176" s="87">
        <v>2.1999999999999999E-2</v>
      </c>
      <c r="AA176" s="88">
        <f t="shared" si="23"/>
        <v>0.17544999999999999</v>
      </c>
      <c r="AR176" s="6" t="s">
        <v>158</v>
      </c>
      <c r="AT176" s="6" t="s">
        <v>97</v>
      </c>
      <c r="AU176" s="6" t="s">
        <v>9</v>
      </c>
      <c r="AY176" s="6" t="s">
        <v>96</v>
      </c>
      <c r="BE176" s="89">
        <f t="shared" si="24"/>
        <v>0</v>
      </c>
      <c r="BF176" s="89">
        <f t="shared" si="25"/>
        <v>0</v>
      </c>
      <c r="BG176" s="89">
        <f t="shared" si="26"/>
        <v>0</v>
      </c>
      <c r="BH176" s="89">
        <f t="shared" si="27"/>
        <v>0</v>
      </c>
      <c r="BI176" s="89">
        <f t="shared" si="28"/>
        <v>0</v>
      </c>
      <c r="BJ176" s="6" t="s">
        <v>94</v>
      </c>
      <c r="BK176" s="89">
        <f t="shared" si="29"/>
        <v>0</v>
      </c>
      <c r="BL176" s="6" t="s">
        <v>158</v>
      </c>
      <c r="BM176" s="6" t="s">
        <v>238</v>
      </c>
    </row>
    <row r="177" spans="2:65" s="15" customFormat="1" ht="25.5" customHeight="1" x14ac:dyDescent="0.2">
      <c r="B177" s="16"/>
      <c r="C177" s="81" t="s">
        <v>239</v>
      </c>
      <c r="D177" s="81" t="s">
        <v>97</v>
      </c>
      <c r="E177" s="82" t="s">
        <v>240</v>
      </c>
      <c r="F177" s="231" t="s">
        <v>241</v>
      </c>
      <c r="G177" s="231"/>
      <c r="H177" s="231"/>
      <c r="I177" s="231"/>
      <c r="J177" s="83" t="s">
        <v>173</v>
      </c>
      <c r="K177" s="84">
        <v>14</v>
      </c>
      <c r="L177" s="230">
        <v>0</v>
      </c>
      <c r="M177" s="230"/>
      <c r="N177" s="230">
        <f t="shared" si="20"/>
        <v>0</v>
      </c>
      <c r="O177" s="230"/>
      <c r="P177" s="230"/>
      <c r="Q177" s="230"/>
      <c r="R177" s="19"/>
      <c r="T177" s="85" t="s">
        <v>17</v>
      </c>
      <c r="U177" s="86" t="s">
        <v>35</v>
      </c>
      <c r="V177" s="87">
        <v>1.048</v>
      </c>
      <c r="W177" s="87">
        <f t="shared" si="21"/>
        <v>14.672000000000001</v>
      </c>
      <c r="X177" s="87">
        <v>1E-4</v>
      </c>
      <c r="Y177" s="87">
        <f t="shared" si="22"/>
        <v>1.4E-3</v>
      </c>
      <c r="Z177" s="87">
        <v>0</v>
      </c>
      <c r="AA177" s="88">
        <f t="shared" si="23"/>
        <v>0</v>
      </c>
      <c r="AR177" s="6" t="s">
        <v>158</v>
      </c>
      <c r="AT177" s="6" t="s">
        <v>97</v>
      </c>
      <c r="AU177" s="6" t="s">
        <v>9</v>
      </c>
      <c r="AY177" s="6" t="s">
        <v>96</v>
      </c>
      <c r="BE177" s="89">
        <f t="shared" si="24"/>
        <v>0</v>
      </c>
      <c r="BF177" s="89">
        <f t="shared" si="25"/>
        <v>0</v>
      </c>
      <c r="BG177" s="89">
        <f t="shared" si="26"/>
        <v>0</v>
      </c>
      <c r="BH177" s="89">
        <f t="shared" si="27"/>
        <v>0</v>
      </c>
      <c r="BI177" s="89">
        <f t="shared" si="28"/>
        <v>0</v>
      </c>
      <c r="BJ177" s="6" t="s">
        <v>94</v>
      </c>
      <c r="BK177" s="89">
        <f t="shared" si="29"/>
        <v>0</v>
      </c>
      <c r="BL177" s="6" t="s">
        <v>158</v>
      </c>
      <c r="BM177" s="6" t="s">
        <v>242</v>
      </c>
    </row>
    <row r="178" spans="2:65" s="15" customFormat="1" ht="25.5" customHeight="1" x14ac:dyDescent="0.2">
      <c r="B178" s="16"/>
      <c r="C178" s="90" t="s">
        <v>243</v>
      </c>
      <c r="D178" s="90" t="s">
        <v>108</v>
      </c>
      <c r="E178" s="91" t="s">
        <v>244</v>
      </c>
      <c r="F178" s="228" t="s">
        <v>245</v>
      </c>
      <c r="G178" s="228"/>
      <c r="H178" s="228"/>
      <c r="I178" s="228"/>
      <c r="J178" s="92" t="s">
        <v>100</v>
      </c>
      <c r="K178" s="93">
        <v>0.44800000000000001</v>
      </c>
      <c r="L178" s="229">
        <v>0</v>
      </c>
      <c r="M178" s="229"/>
      <c r="N178" s="229">
        <f t="shared" si="20"/>
        <v>0</v>
      </c>
      <c r="O178" s="230"/>
      <c r="P178" s="230"/>
      <c r="Q178" s="230"/>
      <c r="R178" s="19"/>
      <c r="T178" s="85" t="s">
        <v>17</v>
      </c>
      <c r="U178" s="86" t="s">
        <v>35</v>
      </c>
      <c r="V178" s="87">
        <v>0</v>
      </c>
      <c r="W178" s="87">
        <f t="shared" si="21"/>
        <v>0</v>
      </c>
      <c r="X178" s="87">
        <v>0.55000000000000004</v>
      </c>
      <c r="Y178" s="87">
        <f t="shared" si="22"/>
        <v>0.24640000000000004</v>
      </c>
      <c r="Z178" s="87">
        <v>0</v>
      </c>
      <c r="AA178" s="88">
        <f t="shared" si="23"/>
        <v>0</v>
      </c>
      <c r="AR178" s="6" t="s">
        <v>223</v>
      </c>
      <c r="AT178" s="6" t="s">
        <v>108</v>
      </c>
      <c r="AU178" s="6" t="s">
        <v>9</v>
      </c>
      <c r="AY178" s="6" t="s">
        <v>96</v>
      </c>
      <c r="BE178" s="89">
        <f t="shared" si="24"/>
        <v>0</v>
      </c>
      <c r="BF178" s="89">
        <f t="shared" si="25"/>
        <v>0</v>
      </c>
      <c r="BG178" s="89">
        <f t="shared" si="26"/>
        <v>0</v>
      </c>
      <c r="BH178" s="89">
        <f t="shared" si="27"/>
        <v>0</v>
      </c>
      <c r="BI178" s="89">
        <f t="shared" si="28"/>
        <v>0</v>
      </c>
      <c r="BJ178" s="6" t="s">
        <v>94</v>
      </c>
      <c r="BK178" s="89">
        <f t="shared" si="29"/>
        <v>0</v>
      </c>
      <c r="BL178" s="6" t="s">
        <v>158</v>
      </c>
      <c r="BM178" s="6" t="s">
        <v>246</v>
      </c>
    </row>
    <row r="179" spans="2:65" s="15" customFormat="1" ht="25.5" customHeight="1" x14ac:dyDescent="0.2">
      <c r="B179" s="16"/>
      <c r="C179" s="81" t="s">
        <v>247</v>
      </c>
      <c r="D179" s="81" t="s">
        <v>97</v>
      </c>
      <c r="E179" s="82" t="s">
        <v>248</v>
      </c>
      <c r="F179" s="231" t="s">
        <v>249</v>
      </c>
      <c r="G179" s="231"/>
      <c r="H179" s="231"/>
      <c r="I179" s="231"/>
      <c r="J179" s="83" t="s">
        <v>250</v>
      </c>
      <c r="K179" s="84">
        <v>1</v>
      </c>
      <c r="L179" s="230">
        <v>0</v>
      </c>
      <c r="M179" s="230"/>
      <c r="N179" s="230">
        <f t="shared" si="20"/>
        <v>0</v>
      </c>
      <c r="O179" s="230"/>
      <c r="P179" s="230"/>
      <c r="Q179" s="230"/>
      <c r="R179" s="19"/>
      <c r="T179" s="85" t="s">
        <v>17</v>
      </c>
      <c r="U179" s="86" t="s">
        <v>35</v>
      </c>
      <c r="V179" s="87">
        <v>2.4119999999999999</v>
      </c>
      <c r="W179" s="87">
        <f t="shared" si="21"/>
        <v>2.4119999999999999</v>
      </c>
      <c r="X179" s="87">
        <v>0</v>
      </c>
      <c r="Y179" s="87">
        <f t="shared" si="22"/>
        <v>0</v>
      </c>
      <c r="Z179" s="87">
        <v>0.2</v>
      </c>
      <c r="AA179" s="88">
        <f t="shared" si="23"/>
        <v>0.2</v>
      </c>
      <c r="AR179" s="6" t="s">
        <v>158</v>
      </c>
      <c r="AT179" s="6" t="s">
        <v>97</v>
      </c>
      <c r="AU179" s="6" t="s">
        <v>9</v>
      </c>
      <c r="AY179" s="6" t="s">
        <v>96</v>
      </c>
      <c r="BE179" s="89">
        <f t="shared" si="24"/>
        <v>0</v>
      </c>
      <c r="BF179" s="89">
        <f t="shared" si="25"/>
        <v>0</v>
      </c>
      <c r="BG179" s="89">
        <f t="shared" si="26"/>
        <v>0</v>
      </c>
      <c r="BH179" s="89">
        <f t="shared" si="27"/>
        <v>0</v>
      </c>
      <c r="BI179" s="89">
        <f t="shared" si="28"/>
        <v>0</v>
      </c>
      <c r="BJ179" s="6" t="s">
        <v>94</v>
      </c>
      <c r="BK179" s="89">
        <f t="shared" si="29"/>
        <v>0</v>
      </c>
      <c r="BL179" s="6" t="s">
        <v>158</v>
      </c>
      <c r="BM179" s="6" t="s">
        <v>251</v>
      </c>
    </row>
    <row r="180" spans="2:65" s="15" customFormat="1" ht="25.5" customHeight="1" x14ac:dyDescent="0.2">
      <c r="B180" s="16"/>
      <c r="C180" s="81" t="s">
        <v>252</v>
      </c>
      <c r="D180" s="81" t="s">
        <v>97</v>
      </c>
      <c r="E180" s="82" t="s">
        <v>253</v>
      </c>
      <c r="F180" s="231" t="s">
        <v>254</v>
      </c>
      <c r="G180" s="231"/>
      <c r="H180" s="231"/>
      <c r="I180" s="231"/>
      <c r="J180" s="83" t="s">
        <v>115</v>
      </c>
      <c r="K180" s="84">
        <v>83.274000000000001</v>
      </c>
      <c r="L180" s="230">
        <v>0</v>
      </c>
      <c r="M180" s="230"/>
      <c r="N180" s="230">
        <f t="shared" si="20"/>
        <v>0</v>
      </c>
      <c r="O180" s="230"/>
      <c r="P180" s="230"/>
      <c r="Q180" s="230"/>
      <c r="R180" s="19"/>
      <c r="T180" s="85" t="s">
        <v>17</v>
      </c>
      <c r="U180" s="86" t="s">
        <v>35</v>
      </c>
      <c r="V180" s="87">
        <v>0.152</v>
      </c>
      <c r="W180" s="87">
        <f t="shared" si="21"/>
        <v>12.657648</v>
      </c>
      <c r="X180" s="87">
        <v>0</v>
      </c>
      <c r="Y180" s="87">
        <f t="shared" si="22"/>
        <v>0</v>
      </c>
      <c r="Z180" s="87">
        <v>1.3440000000000001E-2</v>
      </c>
      <c r="AA180" s="88">
        <f t="shared" si="23"/>
        <v>1.11920256</v>
      </c>
      <c r="AR180" s="6" t="s">
        <v>158</v>
      </c>
      <c r="AT180" s="6" t="s">
        <v>97</v>
      </c>
      <c r="AU180" s="6" t="s">
        <v>9</v>
      </c>
      <c r="AY180" s="6" t="s">
        <v>96</v>
      </c>
      <c r="BE180" s="89">
        <f t="shared" si="24"/>
        <v>0</v>
      </c>
      <c r="BF180" s="89">
        <f t="shared" si="25"/>
        <v>0</v>
      </c>
      <c r="BG180" s="89">
        <f t="shared" si="26"/>
        <v>0</v>
      </c>
      <c r="BH180" s="89">
        <f t="shared" si="27"/>
        <v>0</v>
      </c>
      <c r="BI180" s="89">
        <f t="shared" si="28"/>
        <v>0</v>
      </c>
      <c r="BJ180" s="6" t="s">
        <v>94</v>
      </c>
      <c r="BK180" s="89">
        <f t="shared" si="29"/>
        <v>0</v>
      </c>
      <c r="BL180" s="6" t="s">
        <v>158</v>
      </c>
      <c r="BM180" s="6" t="s">
        <v>255</v>
      </c>
    </row>
    <row r="181" spans="2:65" s="15" customFormat="1" ht="16.5" customHeight="1" x14ac:dyDescent="0.2">
      <c r="B181" s="16"/>
      <c r="C181" s="81" t="s">
        <v>256</v>
      </c>
      <c r="D181" s="81" t="s">
        <v>97</v>
      </c>
      <c r="E181" s="82" t="s">
        <v>257</v>
      </c>
      <c r="F181" s="231" t="s">
        <v>258</v>
      </c>
      <c r="G181" s="231"/>
      <c r="H181" s="231"/>
      <c r="I181" s="231"/>
      <c r="J181" s="83" t="s">
        <v>173</v>
      </c>
      <c r="K181" s="84">
        <v>67.45</v>
      </c>
      <c r="L181" s="230">
        <v>0</v>
      </c>
      <c r="M181" s="230"/>
      <c r="N181" s="230">
        <f t="shared" si="20"/>
        <v>0</v>
      </c>
      <c r="O181" s="230"/>
      <c r="P181" s="230"/>
      <c r="Q181" s="230"/>
      <c r="R181" s="19"/>
      <c r="T181" s="85" t="s">
        <v>17</v>
      </c>
      <c r="U181" s="86" t="s">
        <v>35</v>
      </c>
      <c r="V181" s="87">
        <v>0.115</v>
      </c>
      <c r="W181" s="87">
        <f t="shared" si="21"/>
        <v>7.7567500000000003</v>
      </c>
      <c r="X181" s="87">
        <v>2.0000000000000002E-5</v>
      </c>
      <c r="Y181" s="87">
        <f t="shared" si="22"/>
        <v>1.3490000000000002E-3</v>
      </c>
      <c r="Z181" s="87">
        <v>0</v>
      </c>
      <c r="AA181" s="88">
        <f t="shared" si="23"/>
        <v>0</v>
      </c>
      <c r="AR181" s="6" t="s">
        <v>158</v>
      </c>
      <c r="AT181" s="6" t="s">
        <v>97</v>
      </c>
      <c r="AU181" s="6" t="s">
        <v>9</v>
      </c>
      <c r="AY181" s="6" t="s">
        <v>96</v>
      </c>
      <c r="BE181" s="89">
        <f t="shared" si="24"/>
        <v>0</v>
      </c>
      <c r="BF181" s="89">
        <f t="shared" si="25"/>
        <v>0</v>
      </c>
      <c r="BG181" s="89">
        <f t="shared" si="26"/>
        <v>0</v>
      </c>
      <c r="BH181" s="89">
        <f t="shared" si="27"/>
        <v>0</v>
      </c>
      <c r="BI181" s="89">
        <f t="shared" si="28"/>
        <v>0</v>
      </c>
      <c r="BJ181" s="6" t="s">
        <v>94</v>
      </c>
      <c r="BK181" s="89">
        <f t="shared" si="29"/>
        <v>0</v>
      </c>
      <c r="BL181" s="6" t="s">
        <v>158</v>
      </c>
      <c r="BM181" s="6" t="s">
        <v>259</v>
      </c>
    </row>
    <row r="182" spans="2:65" s="15" customFormat="1" ht="25.5" customHeight="1" x14ac:dyDescent="0.2">
      <c r="B182" s="16"/>
      <c r="C182" s="90" t="s">
        <v>260</v>
      </c>
      <c r="D182" s="90" t="s">
        <v>108</v>
      </c>
      <c r="E182" s="91" t="s">
        <v>261</v>
      </c>
      <c r="F182" s="228" t="s">
        <v>262</v>
      </c>
      <c r="G182" s="228"/>
      <c r="H182" s="228"/>
      <c r="I182" s="228"/>
      <c r="J182" s="92" t="s">
        <v>100</v>
      </c>
      <c r="K182" s="93">
        <v>0.17799999999999999</v>
      </c>
      <c r="L182" s="229">
        <v>0</v>
      </c>
      <c r="M182" s="229"/>
      <c r="N182" s="229">
        <f t="shared" si="20"/>
        <v>0</v>
      </c>
      <c r="O182" s="230"/>
      <c r="P182" s="230"/>
      <c r="Q182" s="230"/>
      <c r="R182" s="19"/>
      <c r="T182" s="85" t="s">
        <v>17</v>
      </c>
      <c r="U182" s="86" t="s">
        <v>35</v>
      </c>
      <c r="V182" s="87">
        <v>0</v>
      </c>
      <c r="W182" s="87">
        <f t="shared" si="21"/>
        <v>0</v>
      </c>
      <c r="X182" s="87">
        <v>0.55000000000000004</v>
      </c>
      <c r="Y182" s="87">
        <f t="shared" si="22"/>
        <v>9.7900000000000001E-2</v>
      </c>
      <c r="Z182" s="87">
        <v>0</v>
      </c>
      <c r="AA182" s="88">
        <f t="shared" si="23"/>
        <v>0</v>
      </c>
      <c r="AR182" s="6" t="s">
        <v>223</v>
      </c>
      <c r="AT182" s="6" t="s">
        <v>108</v>
      </c>
      <c r="AU182" s="6" t="s">
        <v>9</v>
      </c>
      <c r="AY182" s="6" t="s">
        <v>96</v>
      </c>
      <c r="BE182" s="89">
        <f t="shared" si="24"/>
        <v>0</v>
      </c>
      <c r="BF182" s="89">
        <f t="shared" si="25"/>
        <v>0</v>
      </c>
      <c r="BG182" s="89">
        <f t="shared" si="26"/>
        <v>0</v>
      </c>
      <c r="BH182" s="89">
        <f t="shared" si="27"/>
        <v>0</v>
      </c>
      <c r="BI182" s="89">
        <f t="shared" si="28"/>
        <v>0</v>
      </c>
      <c r="BJ182" s="6" t="s">
        <v>94</v>
      </c>
      <c r="BK182" s="89">
        <f t="shared" si="29"/>
        <v>0</v>
      </c>
      <c r="BL182" s="6" t="s">
        <v>158</v>
      </c>
      <c r="BM182" s="6" t="s">
        <v>263</v>
      </c>
    </row>
    <row r="183" spans="2:65" s="15" customFormat="1" ht="25.5" customHeight="1" x14ac:dyDescent="0.2">
      <c r="B183" s="16"/>
      <c r="C183" s="81" t="s">
        <v>264</v>
      </c>
      <c r="D183" s="81" t="s">
        <v>97</v>
      </c>
      <c r="E183" s="82" t="s">
        <v>265</v>
      </c>
      <c r="F183" s="231" t="s">
        <v>266</v>
      </c>
      <c r="G183" s="231"/>
      <c r="H183" s="231"/>
      <c r="I183" s="231"/>
      <c r="J183" s="83" t="s">
        <v>115</v>
      </c>
      <c r="K183" s="84">
        <v>41.8</v>
      </c>
      <c r="L183" s="230">
        <v>0</v>
      </c>
      <c r="M183" s="230"/>
      <c r="N183" s="230">
        <f t="shared" si="20"/>
        <v>0</v>
      </c>
      <c r="O183" s="230"/>
      <c r="P183" s="230"/>
      <c r="Q183" s="230"/>
      <c r="R183" s="19"/>
      <c r="T183" s="85" t="s">
        <v>17</v>
      </c>
      <c r="U183" s="86" t="s">
        <v>35</v>
      </c>
      <c r="V183" s="87">
        <v>0.43</v>
      </c>
      <c r="W183" s="87">
        <f t="shared" si="21"/>
        <v>17.974</v>
      </c>
      <c r="X183" s="87">
        <v>0</v>
      </c>
      <c r="Y183" s="87">
        <f t="shared" si="22"/>
        <v>0</v>
      </c>
      <c r="Z183" s="87">
        <v>0</v>
      </c>
      <c r="AA183" s="88">
        <f t="shared" si="23"/>
        <v>0</v>
      </c>
      <c r="AR183" s="6" t="s">
        <v>158</v>
      </c>
      <c r="AT183" s="6" t="s">
        <v>97</v>
      </c>
      <c r="AU183" s="6" t="s">
        <v>9</v>
      </c>
      <c r="AY183" s="6" t="s">
        <v>96</v>
      </c>
      <c r="BE183" s="89">
        <f t="shared" si="24"/>
        <v>0</v>
      </c>
      <c r="BF183" s="89">
        <f t="shared" si="25"/>
        <v>0</v>
      </c>
      <c r="BG183" s="89">
        <f t="shared" si="26"/>
        <v>0</v>
      </c>
      <c r="BH183" s="89">
        <f t="shared" si="27"/>
        <v>0</v>
      </c>
      <c r="BI183" s="89">
        <f t="shared" si="28"/>
        <v>0</v>
      </c>
      <c r="BJ183" s="6" t="s">
        <v>94</v>
      </c>
      <c r="BK183" s="89">
        <f t="shared" si="29"/>
        <v>0</v>
      </c>
      <c r="BL183" s="6" t="s">
        <v>158</v>
      </c>
      <c r="BM183" s="6" t="s">
        <v>267</v>
      </c>
    </row>
    <row r="184" spans="2:65" s="15" customFormat="1" ht="25.5" customHeight="1" x14ac:dyDescent="0.2">
      <c r="B184" s="16"/>
      <c r="C184" s="90" t="s">
        <v>268</v>
      </c>
      <c r="D184" s="90" t="s">
        <v>108</v>
      </c>
      <c r="E184" s="91" t="s">
        <v>269</v>
      </c>
      <c r="F184" s="228" t="s">
        <v>270</v>
      </c>
      <c r="G184" s="228"/>
      <c r="H184" s="228"/>
      <c r="I184" s="228"/>
      <c r="J184" s="92" t="s">
        <v>115</v>
      </c>
      <c r="K184" s="93">
        <v>45.98</v>
      </c>
      <c r="L184" s="229">
        <v>0</v>
      </c>
      <c r="M184" s="229"/>
      <c r="N184" s="229">
        <f t="shared" si="20"/>
        <v>0</v>
      </c>
      <c r="O184" s="230"/>
      <c r="P184" s="230"/>
      <c r="Q184" s="230"/>
      <c r="R184" s="19"/>
      <c r="T184" s="85" t="s">
        <v>17</v>
      </c>
      <c r="U184" s="86" t="s">
        <v>35</v>
      </c>
      <c r="V184" s="87">
        <v>0</v>
      </c>
      <c r="W184" s="87">
        <f t="shared" si="21"/>
        <v>0</v>
      </c>
      <c r="X184" s="87">
        <v>7.2500000000000004E-3</v>
      </c>
      <c r="Y184" s="87">
        <f t="shared" si="22"/>
        <v>0.33335500000000001</v>
      </c>
      <c r="Z184" s="87">
        <v>0</v>
      </c>
      <c r="AA184" s="88">
        <f t="shared" si="23"/>
        <v>0</v>
      </c>
      <c r="AR184" s="6" t="s">
        <v>223</v>
      </c>
      <c r="AT184" s="6" t="s">
        <v>108</v>
      </c>
      <c r="AU184" s="6" t="s">
        <v>9</v>
      </c>
      <c r="AY184" s="6" t="s">
        <v>96</v>
      </c>
      <c r="BE184" s="89">
        <f t="shared" si="24"/>
        <v>0</v>
      </c>
      <c r="BF184" s="89">
        <f t="shared" si="25"/>
        <v>0</v>
      </c>
      <c r="BG184" s="89">
        <f t="shared" si="26"/>
        <v>0</v>
      </c>
      <c r="BH184" s="89">
        <f t="shared" si="27"/>
        <v>0</v>
      </c>
      <c r="BI184" s="89">
        <f t="shared" si="28"/>
        <v>0</v>
      </c>
      <c r="BJ184" s="6" t="s">
        <v>94</v>
      </c>
      <c r="BK184" s="89">
        <f t="shared" si="29"/>
        <v>0</v>
      </c>
      <c r="BL184" s="6" t="s">
        <v>158</v>
      </c>
      <c r="BM184" s="6" t="s">
        <v>271</v>
      </c>
    </row>
    <row r="185" spans="2:65" s="15" customFormat="1" ht="25.5" customHeight="1" x14ac:dyDescent="0.2">
      <c r="B185" s="16"/>
      <c r="C185" s="81" t="s">
        <v>272</v>
      </c>
      <c r="D185" s="81" t="s">
        <v>97</v>
      </c>
      <c r="E185" s="82" t="s">
        <v>273</v>
      </c>
      <c r="F185" s="231" t="s">
        <v>274</v>
      </c>
      <c r="G185" s="231"/>
      <c r="H185" s="231"/>
      <c r="I185" s="231"/>
      <c r="J185" s="83" t="s">
        <v>115</v>
      </c>
      <c r="K185" s="84">
        <v>41.8</v>
      </c>
      <c r="L185" s="230">
        <v>0</v>
      </c>
      <c r="M185" s="230"/>
      <c r="N185" s="230">
        <f t="shared" si="20"/>
        <v>0</v>
      </c>
      <c r="O185" s="230"/>
      <c r="P185" s="230"/>
      <c r="Q185" s="230"/>
      <c r="R185" s="19"/>
      <c r="T185" s="85" t="s">
        <v>17</v>
      </c>
      <c r="U185" s="86" t="s">
        <v>35</v>
      </c>
      <c r="V185" s="87">
        <v>0</v>
      </c>
      <c r="W185" s="87">
        <f t="shared" si="21"/>
        <v>0</v>
      </c>
      <c r="X185" s="87">
        <v>1.9424000000000001E-4</v>
      </c>
      <c r="Y185" s="87">
        <f t="shared" si="22"/>
        <v>8.1192320000000005E-3</v>
      </c>
      <c r="Z185" s="87">
        <v>0</v>
      </c>
      <c r="AA185" s="88">
        <f t="shared" si="23"/>
        <v>0</v>
      </c>
      <c r="AR185" s="6" t="s">
        <v>158</v>
      </c>
      <c r="AT185" s="6" t="s">
        <v>97</v>
      </c>
      <c r="AU185" s="6" t="s">
        <v>9</v>
      </c>
      <c r="AY185" s="6" t="s">
        <v>96</v>
      </c>
      <c r="BE185" s="89">
        <f t="shared" si="24"/>
        <v>0</v>
      </c>
      <c r="BF185" s="89">
        <f t="shared" si="25"/>
        <v>0</v>
      </c>
      <c r="BG185" s="89">
        <f t="shared" si="26"/>
        <v>0</v>
      </c>
      <c r="BH185" s="89">
        <f t="shared" si="27"/>
        <v>0</v>
      </c>
      <c r="BI185" s="89">
        <f t="shared" si="28"/>
        <v>0</v>
      </c>
      <c r="BJ185" s="6" t="s">
        <v>94</v>
      </c>
      <c r="BK185" s="89">
        <f t="shared" si="29"/>
        <v>0</v>
      </c>
      <c r="BL185" s="6" t="s">
        <v>158</v>
      </c>
      <c r="BM185" s="6" t="s">
        <v>275</v>
      </c>
    </row>
    <row r="186" spans="2:65" s="15" customFormat="1" ht="25.5" customHeight="1" x14ac:dyDescent="0.2">
      <c r="B186" s="16"/>
      <c r="C186" s="81" t="s">
        <v>276</v>
      </c>
      <c r="D186" s="81" t="s">
        <v>97</v>
      </c>
      <c r="E186" s="82" t="s">
        <v>277</v>
      </c>
      <c r="F186" s="231" t="s">
        <v>278</v>
      </c>
      <c r="G186" s="231"/>
      <c r="H186" s="231"/>
      <c r="I186" s="231"/>
      <c r="J186" s="83" t="s">
        <v>279</v>
      </c>
      <c r="K186" s="84">
        <v>756.71600000000001</v>
      </c>
      <c r="L186" s="230">
        <v>0</v>
      </c>
      <c r="M186" s="230"/>
      <c r="N186" s="230">
        <f t="shared" si="20"/>
        <v>0</v>
      </c>
      <c r="O186" s="230"/>
      <c r="P186" s="230"/>
      <c r="Q186" s="230"/>
      <c r="R186" s="19"/>
      <c r="T186" s="85" t="s">
        <v>17</v>
      </c>
      <c r="U186" s="86" t="s">
        <v>35</v>
      </c>
      <c r="V186" s="87">
        <v>0</v>
      </c>
      <c r="W186" s="87">
        <f t="shared" si="21"/>
        <v>0</v>
      </c>
      <c r="X186" s="87">
        <v>0</v>
      </c>
      <c r="Y186" s="87">
        <f t="shared" si="22"/>
        <v>0</v>
      </c>
      <c r="Z186" s="87">
        <v>0</v>
      </c>
      <c r="AA186" s="88">
        <f t="shared" si="23"/>
        <v>0</v>
      </c>
      <c r="AR186" s="6" t="s">
        <v>158</v>
      </c>
      <c r="AT186" s="6" t="s">
        <v>97</v>
      </c>
      <c r="AU186" s="6" t="s">
        <v>9</v>
      </c>
      <c r="AY186" s="6" t="s">
        <v>96</v>
      </c>
      <c r="BE186" s="89">
        <f t="shared" si="24"/>
        <v>0</v>
      </c>
      <c r="BF186" s="89">
        <f t="shared" si="25"/>
        <v>0</v>
      </c>
      <c r="BG186" s="89">
        <f t="shared" si="26"/>
        <v>0</v>
      </c>
      <c r="BH186" s="89">
        <f t="shared" si="27"/>
        <v>0</v>
      </c>
      <c r="BI186" s="89">
        <f t="shared" si="28"/>
        <v>0</v>
      </c>
      <c r="BJ186" s="6" t="s">
        <v>94</v>
      </c>
      <c r="BK186" s="89">
        <f t="shared" si="29"/>
        <v>0</v>
      </c>
      <c r="BL186" s="6" t="s">
        <v>158</v>
      </c>
      <c r="BM186" s="6" t="s">
        <v>280</v>
      </c>
    </row>
    <row r="187" spans="2:65" s="74" customFormat="1" ht="29.85" customHeight="1" x14ac:dyDescent="0.3">
      <c r="B187" s="70"/>
      <c r="C187" s="71"/>
      <c r="D187" s="72" t="s">
        <v>67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232">
        <f>BK187</f>
        <v>0</v>
      </c>
      <c r="O187" s="233"/>
      <c r="P187" s="233"/>
      <c r="Q187" s="233"/>
      <c r="R187" s="73"/>
      <c r="T187" s="75"/>
      <c r="U187" s="71"/>
      <c r="V187" s="71"/>
      <c r="W187" s="76">
        <f>SUM(W188:W195)</f>
        <v>20.481920000000006</v>
      </c>
      <c r="X187" s="71"/>
      <c r="Y187" s="76">
        <f>SUM(Y188:Y195)</f>
        <v>0.101279405</v>
      </c>
      <c r="Z187" s="71"/>
      <c r="AA187" s="77">
        <f>SUM(AA188:AA195)</f>
        <v>0.125116</v>
      </c>
      <c r="AR187" s="78" t="s">
        <v>9</v>
      </c>
      <c r="AT187" s="79" t="s">
        <v>93</v>
      </c>
      <c r="AU187" s="79" t="s">
        <v>94</v>
      </c>
      <c r="AY187" s="78" t="s">
        <v>96</v>
      </c>
      <c r="BK187" s="80">
        <f>SUM(BK188:BK195)</f>
        <v>0</v>
      </c>
    </row>
    <row r="188" spans="2:65" s="15" customFormat="1" ht="16.5" customHeight="1" x14ac:dyDescent="0.2">
      <c r="B188" s="16"/>
      <c r="C188" s="81" t="s">
        <v>281</v>
      </c>
      <c r="D188" s="81" t="s">
        <v>97</v>
      </c>
      <c r="E188" s="82" t="s">
        <v>282</v>
      </c>
      <c r="F188" s="231" t="s">
        <v>283</v>
      </c>
      <c r="G188" s="231"/>
      <c r="H188" s="231"/>
      <c r="I188" s="231"/>
      <c r="J188" s="83" t="s">
        <v>250</v>
      </c>
      <c r="K188" s="84">
        <v>1</v>
      </c>
      <c r="L188" s="230">
        <v>0</v>
      </c>
      <c r="M188" s="230"/>
      <c r="N188" s="230">
        <f t="shared" ref="N188:N195" si="30">ROUND(L188*K188,1)</f>
        <v>0</v>
      </c>
      <c r="O188" s="230"/>
      <c r="P188" s="230"/>
      <c r="Q188" s="230"/>
      <c r="R188" s="19"/>
      <c r="T188" s="85" t="s">
        <v>17</v>
      </c>
      <c r="U188" s="86" t="s">
        <v>35</v>
      </c>
      <c r="V188" s="87">
        <v>0.20699999999999999</v>
      </c>
      <c r="W188" s="87">
        <f t="shared" ref="W188:W195" si="31">V188*K188</f>
        <v>0.20699999999999999</v>
      </c>
      <c r="X188" s="87">
        <v>0</v>
      </c>
      <c r="Y188" s="87">
        <f t="shared" ref="Y188:Y195" si="32">X188*K188</f>
        <v>0</v>
      </c>
      <c r="Z188" s="87">
        <v>9.0600000000000003E-3</v>
      </c>
      <c r="AA188" s="88">
        <f t="shared" ref="AA188:AA195" si="33">Z188*K188</f>
        <v>9.0600000000000003E-3</v>
      </c>
      <c r="AR188" s="6" t="s">
        <v>158</v>
      </c>
      <c r="AT188" s="6" t="s">
        <v>97</v>
      </c>
      <c r="AU188" s="6" t="s">
        <v>9</v>
      </c>
      <c r="AY188" s="6" t="s">
        <v>96</v>
      </c>
      <c r="BE188" s="89">
        <f t="shared" ref="BE188:BE195" si="34">IF(U188="základní",N188,0)</f>
        <v>0</v>
      </c>
      <c r="BF188" s="89">
        <f t="shared" ref="BF188:BF195" si="35">IF(U188="snížená",N188,0)</f>
        <v>0</v>
      </c>
      <c r="BG188" s="89">
        <f t="shared" ref="BG188:BG195" si="36">IF(U188="zákl. přenesená",N188,0)</f>
        <v>0</v>
      </c>
      <c r="BH188" s="89">
        <f t="shared" ref="BH188:BH195" si="37">IF(U188="sníž. přenesená",N188,0)</f>
        <v>0</v>
      </c>
      <c r="BI188" s="89">
        <f t="shared" ref="BI188:BI195" si="38">IF(U188="nulová",N188,0)</f>
        <v>0</v>
      </c>
      <c r="BJ188" s="6" t="s">
        <v>94</v>
      </c>
      <c r="BK188" s="89">
        <f t="shared" ref="BK188:BK195" si="39">ROUND(L188*K188,1)</f>
        <v>0</v>
      </c>
      <c r="BL188" s="6" t="s">
        <v>158</v>
      </c>
      <c r="BM188" s="6" t="s">
        <v>284</v>
      </c>
    </row>
    <row r="189" spans="2:65" s="15" customFormat="1" ht="16.5" customHeight="1" x14ac:dyDescent="0.2">
      <c r="B189" s="16"/>
      <c r="C189" s="81" t="s">
        <v>285</v>
      </c>
      <c r="D189" s="81" t="s">
        <v>97</v>
      </c>
      <c r="E189" s="82" t="s">
        <v>286</v>
      </c>
      <c r="F189" s="231" t="s">
        <v>287</v>
      </c>
      <c r="G189" s="231"/>
      <c r="H189" s="231"/>
      <c r="I189" s="231"/>
      <c r="J189" s="83" t="s">
        <v>173</v>
      </c>
      <c r="K189" s="84">
        <v>37.06</v>
      </c>
      <c r="L189" s="230">
        <v>0</v>
      </c>
      <c r="M189" s="230"/>
      <c r="N189" s="230">
        <f t="shared" si="30"/>
        <v>0</v>
      </c>
      <c r="O189" s="230"/>
      <c r="P189" s="230"/>
      <c r="Q189" s="230"/>
      <c r="R189" s="19"/>
      <c r="T189" s="85" t="s">
        <v>17</v>
      </c>
      <c r="U189" s="86" t="s">
        <v>35</v>
      </c>
      <c r="V189" s="87">
        <v>0.189</v>
      </c>
      <c r="W189" s="87">
        <f t="shared" si="31"/>
        <v>7.0043400000000009</v>
      </c>
      <c r="X189" s="87">
        <v>0</v>
      </c>
      <c r="Y189" s="87">
        <f t="shared" si="32"/>
        <v>0</v>
      </c>
      <c r="Z189" s="87">
        <v>2.5999999999999999E-3</v>
      </c>
      <c r="AA189" s="88">
        <f t="shared" si="33"/>
        <v>9.6355999999999997E-2</v>
      </c>
      <c r="AR189" s="6" t="s">
        <v>158</v>
      </c>
      <c r="AT189" s="6" t="s">
        <v>97</v>
      </c>
      <c r="AU189" s="6" t="s">
        <v>9</v>
      </c>
      <c r="AY189" s="6" t="s">
        <v>96</v>
      </c>
      <c r="BE189" s="89">
        <f t="shared" si="34"/>
        <v>0</v>
      </c>
      <c r="BF189" s="89">
        <f t="shared" si="35"/>
        <v>0</v>
      </c>
      <c r="BG189" s="89">
        <f t="shared" si="36"/>
        <v>0</v>
      </c>
      <c r="BH189" s="89">
        <f t="shared" si="37"/>
        <v>0</v>
      </c>
      <c r="BI189" s="89">
        <f t="shared" si="38"/>
        <v>0</v>
      </c>
      <c r="BJ189" s="6" t="s">
        <v>94</v>
      </c>
      <c r="BK189" s="89">
        <f t="shared" si="39"/>
        <v>0</v>
      </c>
      <c r="BL189" s="6" t="s">
        <v>158</v>
      </c>
      <c r="BM189" s="6" t="s">
        <v>288</v>
      </c>
    </row>
    <row r="190" spans="2:65" s="15" customFormat="1" ht="16.5" customHeight="1" x14ac:dyDescent="0.2">
      <c r="B190" s="16"/>
      <c r="C190" s="81" t="s">
        <v>289</v>
      </c>
      <c r="D190" s="81" t="s">
        <v>97</v>
      </c>
      <c r="E190" s="82" t="s">
        <v>290</v>
      </c>
      <c r="F190" s="231" t="s">
        <v>291</v>
      </c>
      <c r="G190" s="231"/>
      <c r="H190" s="231"/>
      <c r="I190" s="231"/>
      <c r="J190" s="83" t="s">
        <v>173</v>
      </c>
      <c r="K190" s="84">
        <v>5</v>
      </c>
      <c r="L190" s="230">
        <v>0</v>
      </c>
      <c r="M190" s="230"/>
      <c r="N190" s="230">
        <f t="shared" si="30"/>
        <v>0</v>
      </c>
      <c r="O190" s="230"/>
      <c r="P190" s="230"/>
      <c r="Q190" s="230"/>
      <c r="R190" s="19"/>
      <c r="T190" s="85" t="s">
        <v>17</v>
      </c>
      <c r="U190" s="86" t="s">
        <v>35</v>
      </c>
      <c r="V190" s="87">
        <v>0.14699999999999999</v>
      </c>
      <c r="W190" s="87">
        <f t="shared" si="31"/>
        <v>0.73499999999999999</v>
      </c>
      <c r="X190" s="87">
        <v>0</v>
      </c>
      <c r="Y190" s="87">
        <f t="shared" si="32"/>
        <v>0</v>
      </c>
      <c r="Z190" s="87">
        <v>3.9399999999999999E-3</v>
      </c>
      <c r="AA190" s="88">
        <f t="shared" si="33"/>
        <v>1.9699999999999999E-2</v>
      </c>
      <c r="AR190" s="6" t="s">
        <v>158</v>
      </c>
      <c r="AT190" s="6" t="s">
        <v>97</v>
      </c>
      <c r="AU190" s="6" t="s">
        <v>9</v>
      </c>
      <c r="AY190" s="6" t="s">
        <v>96</v>
      </c>
      <c r="BE190" s="89">
        <f t="shared" si="34"/>
        <v>0</v>
      </c>
      <c r="BF190" s="89">
        <f t="shared" si="35"/>
        <v>0</v>
      </c>
      <c r="BG190" s="89">
        <f t="shared" si="36"/>
        <v>0</v>
      </c>
      <c r="BH190" s="89">
        <f t="shared" si="37"/>
        <v>0</v>
      </c>
      <c r="BI190" s="89">
        <f t="shared" si="38"/>
        <v>0</v>
      </c>
      <c r="BJ190" s="6" t="s">
        <v>94</v>
      </c>
      <c r="BK190" s="89">
        <f t="shared" si="39"/>
        <v>0</v>
      </c>
      <c r="BL190" s="6" t="s">
        <v>158</v>
      </c>
      <c r="BM190" s="6" t="s">
        <v>292</v>
      </c>
    </row>
    <row r="191" spans="2:65" s="15" customFormat="1" ht="38.25" customHeight="1" x14ac:dyDescent="0.2">
      <c r="B191" s="16"/>
      <c r="C191" s="81" t="s">
        <v>293</v>
      </c>
      <c r="D191" s="81" t="s">
        <v>97</v>
      </c>
      <c r="E191" s="82" t="s">
        <v>294</v>
      </c>
      <c r="F191" s="231" t="s">
        <v>295</v>
      </c>
      <c r="G191" s="231"/>
      <c r="H191" s="231"/>
      <c r="I191" s="231"/>
      <c r="J191" s="83" t="s">
        <v>173</v>
      </c>
      <c r="K191" s="84">
        <v>7.22</v>
      </c>
      <c r="L191" s="230">
        <v>0</v>
      </c>
      <c r="M191" s="230"/>
      <c r="N191" s="230">
        <f t="shared" si="30"/>
        <v>0</v>
      </c>
      <c r="O191" s="230"/>
      <c r="P191" s="230"/>
      <c r="Q191" s="230"/>
      <c r="R191" s="19"/>
      <c r="T191" s="85" t="s">
        <v>17</v>
      </c>
      <c r="U191" s="86" t="s">
        <v>35</v>
      </c>
      <c r="V191" s="87">
        <v>0.34699999999999998</v>
      </c>
      <c r="W191" s="87">
        <f t="shared" si="31"/>
        <v>2.5053399999999999</v>
      </c>
      <c r="X191" s="87">
        <v>3.5814499999999999E-3</v>
      </c>
      <c r="Y191" s="87">
        <f t="shared" si="32"/>
        <v>2.5858068999999997E-2</v>
      </c>
      <c r="Z191" s="87">
        <v>0</v>
      </c>
      <c r="AA191" s="88">
        <f t="shared" si="33"/>
        <v>0</v>
      </c>
      <c r="AR191" s="6" t="s">
        <v>158</v>
      </c>
      <c r="AT191" s="6" t="s">
        <v>97</v>
      </c>
      <c r="AU191" s="6" t="s">
        <v>9</v>
      </c>
      <c r="AY191" s="6" t="s">
        <v>96</v>
      </c>
      <c r="BE191" s="89">
        <f t="shared" si="34"/>
        <v>0</v>
      </c>
      <c r="BF191" s="89">
        <f t="shared" si="35"/>
        <v>0</v>
      </c>
      <c r="BG191" s="89">
        <f t="shared" si="36"/>
        <v>0</v>
      </c>
      <c r="BH191" s="89">
        <f t="shared" si="37"/>
        <v>0</v>
      </c>
      <c r="BI191" s="89">
        <f t="shared" si="38"/>
        <v>0</v>
      </c>
      <c r="BJ191" s="6" t="s">
        <v>94</v>
      </c>
      <c r="BK191" s="89">
        <f t="shared" si="39"/>
        <v>0</v>
      </c>
      <c r="BL191" s="6" t="s">
        <v>158</v>
      </c>
      <c r="BM191" s="6" t="s">
        <v>296</v>
      </c>
    </row>
    <row r="192" spans="2:65" s="15" customFormat="1" ht="25.5" customHeight="1" x14ac:dyDescent="0.2">
      <c r="B192" s="16"/>
      <c r="C192" s="81" t="s">
        <v>297</v>
      </c>
      <c r="D192" s="81" t="s">
        <v>97</v>
      </c>
      <c r="E192" s="82" t="s">
        <v>298</v>
      </c>
      <c r="F192" s="231" t="s">
        <v>299</v>
      </c>
      <c r="G192" s="231"/>
      <c r="H192" s="231"/>
      <c r="I192" s="231"/>
      <c r="J192" s="83" t="s">
        <v>173</v>
      </c>
      <c r="K192" s="84">
        <v>37.06</v>
      </c>
      <c r="L192" s="230">
        <v>0</v>
      </c>
      <c r="M192" s="230"/>
      <c r="N192" s="230">
        <f t="shared" si="30"/>
        <v>0</v>
      </c>
      <c r="O192" s="230"/>
      <c r="P192" s="230"/>
      <c r="Q192" s="230"/>
      <c r="R192" s="19"/>
      <c r="T192" s="85" t="s">
        <v>17</v>
      </c>
      <c r="U192" s="86" t="s">
        <v>35</v>
      </c>
      <c r="V192" s="87">
        <v>0.20399999999999999</v>
      </c>
      <c r="W192" s="87">
        <f t="shared" si="31"/>
        <v>7.5602400000000003</v>
      </c>
      <c r="X192" s="87">
        <v>1.7355999999999999E-3</v>
      </c>
      <c r="Y192" s="87">
        <f t="shared" si="32"/>
        <v>6.4321336000000007E-2</v>
      </c>
      <c r="Z192" s="87">
        <v>0</v>
      </c>
      <c r="AA192" s="88">
        <f t="shared" si="33"/>
        <v>0</v>
      </c>
      <c r="AR192" s="6" t="s">
        <v>158</v>
      </c>
      <c r="AT192" s="6" t="s">
        <v>97</v>
      </c>
      <c r="AU192" s="6" t="s">
        <v>9</v>
      </c>
      <c r="AY192" s="6" t="s">
        <v>96</v>
      </c>
      <c r="BE192" s="89">
        <f t="shared" si="34"/>
        <v>0</v>
      </c>
      <c r="BF192" s="89">
        <f t="shared" si="35"/>
        <v>0</v>
      </c>
      <c r="BG192" s="89">
        <f t="shared" si="36"/>
        <v>0</v>
      </c>
      <c r="BH192" s="89">
        <f t="shared" si="37"/>
        <v>0</v>
      </c>
      <c r="BI192" s="89">
        <f t="shared" si="38"/>
        <v>0</v>
      </c>
      <c r="BJ192" s="6" t="s">
        <v>94</v>
      </c>
      <c r="BK192" s="89">
        <f t="shared" si="39"/>
        <v>0</v>
      </c>
      <c r="BL192" s="6" t="s">
        <v>158</v>
      </c>
      <c r="BM192" s="6" t="s">
        <v>300</v>
      </c>
    </row>
    <row r="193" spans="2:65" s="15" customFormat="1" ht="38.25" customHeight="1" x14ac:dyDescent="0.2">
      <c r="B193" s="16"/>
      <c r="C193" s="81" t="s">
        <v>301</v>
      </c>
      <c r="D193" s="81" t="s">
        <v>97</v>
      </c>
      <c r="E193" s="82" t="s">
        <v>302</v>
      </c>
      <c r="F193" s="231" t="s">
        <v>303</v>
      </c>
      <c r="G193" s="231"/>
      <c r="H193" s="231"/>
      <c r="I193" s="231"/>
      <c r="J193" s="83" t="s">
        <v>250</v>
      </c>
      <c r="K193" s="84">
        <v>2</v>
      </c>
      <c r="L193" s="230">
        <v>0</v>
      </c>
      <c r="M193" s="230"/>
      <c r="N193" s="230">
        <f t="shared" si="30"/>
        <v>0</v>
      </c>
      <c r="O193" s="230"/>
      <c r="P193" s="230"/>
      <c r="Q193" s="230"/>
      <c r="R193" s="19"/>
      <c r="T193" s="85" t="s">
        <v>17</v>
      </c>
      <c r="U193" s="86" t="s">
        <v>35</v>
      </c>
      <c r="V193" s="87">
        <v>0.4</v>
      </c>
      <c r="W193" s="87">
        <f t="shared" si="31"/>
        <v>0.8</v>
      </c>
      <c r="X193" s="87">
        <v>2.5000000000000001E-4</v>
      </c>
      <c r="Y193" s="87">
        <f t="shared" si="32"/>
        <v>5.0000000000000001E-4</v>
      </c>
      <c r="Z193" s="87">
        <v>0</v>
      </c>
      <c r="AA193" s="88">
        <f t="shared" si="33"/>
        <v>0</v>
      </c>
      <c r="AR193" s="6" t="s">
        <v>158</v>
      </c>
      <c r="AT193" s="6" t="s">
        <v>97</v>
      </c>
      <c r="AU193" s="6" t="s">
        <v>9</v>
      </c>
      <c r="AY193" s="6" t="s">
        <v>96</v>
      </c>
      <c r="BE193" s="89">
        <f t="shared" si="34"/>
        <v>0</v>
      </c>
      <c r="BF193" s="89">
        <f t="shared" si="35"/>
        <v>0</v>
      </c>
      <c r="BG193" s="89">
        <f t="shared" si="36"/>
        <v>0</v>
      </c>
      <c r="BH193" s="89">
        <f t="shared" si="37"/>
        <v>0</v>
      </c>
      <c r="BI193" s="89">
        <f t="shared" si="38"/>
        <v>0</v>
      </c>
      <c r="BJ193" s="6" t="s">
        <v>94</v>
      </c>
      <c r="BK193" s="89">
        <f t="shared" si="39"/>
        <v>0</v>
      </c>
      <c r="BL193" s="6" t="s">
        <v>158</v>
      </c>
      <c r="BM193" s="6" t="s">
        <v>304</v>
      </c>
    </row>
    <row r="194" spans="2:65" s="15" customFormat="1" ht="38.25" customHeight="1" x14ac:dyDescent="0.2">
      <c r="B194" s="16"/>
      <c r="C194" s="81" t="s">
        <v>305</v>
      </c>
      <c r="D194" s="81" t="s">
        <v>97</v>
      </c>
      <c r="E194" s="82" t="s">
        <v>306</v>
      </c>
      <c r="F194" s="231" t="s">
        <v>307</v>
      </c>
      <c r="G194" s="231"/>
      <c r="H194" s="231"/>
      <c r="I194" s="231"/>
      <c r="J194" s="83" t="s">
        <v>173</v>
      </c>
      <c r="K194" s="84">
        <v>5</v>
      </c>
      <c r="L194" s="230">
        <v>0</v>
      </c>
      <c r="M194" s="230"/>
      <c r="N194" s="230">
        <f t="shared" si="30"/>
        <v>0</v>
      </c>
      <c r="O194" s="230"/>
      <c r="P194" s="230"/>
      <c r="Q194" s="230"/>
      <c r="R194" s="19"/>
      <c r="T194" s="85" t="s">
        <v>17</v>
      </c>
      <c r="U194" s="86" t="s">
        <v>35</v>
      </c>
      <c r="V194" s="87">
        <v>0.33400000000000002</v>
      </c>
      <c r="W194" s="87">
        <f t="shared" si="31"/>
        <v>1.6700000000000002</v>
      </c>
      <c r="X194" s="87">
        <v>2.1199999999999999E-3</v>
      </c>
      <c r="Y194" s="87">
        <f t="shared" si="32"/>
        <v>1.06E-2</v>
      </c>
      <c r="Z194" s="87">
        <v>0</v>
      </c>
      <c r="AA194" s="88">
        <f t="shared" si="33"/>
        <v>0</v>
      </c>
      <c r="AR194" s="6" t="s">
        <v>158</v>
      </c>
      <c r="AT194" s="6" t="s">
        <v>97</v>
      </c>
      <c r="AU194" s="6" t="s">
        <v>9</v>
      </c>
      <c r="AY194" s="6" t="s">
        <v>96</v>
      </c>
      <c r="BE194" s="89">
        <f t="shared" si="34"/>
        <v>0</v>
      </c>
      <c r="BF194" s="89">
        <f t="shared" si="35"/>
        <v>0</v>
      </c>
      <c r="BG194" s="89">
        <f t="shared" si="36"/>
        <v>0</v>
      </c>
      <c r="BH194" s="89">
        <f t="shared" si="37"/>
        <v>0</v>
      </c>
      <c r="BI194" s="89">
        <f t="shared" si="38"/>
        <v>0</v>
      </c>
      <c r="BJ194" s="6" t="s">
        <v>94</v>
      </c>
      <c r="BK194" s="89">
        <f t="shared" si="39"/>
        <v>0</v>
      </c>
      <c r="BL194" s="6" t="s">
        <v>158</v>
      </c>
      <c r="BM194" s="6" t="s">
        <v>308</v>
      </c>
    </row>
    <row r="195" spans="2:65" s="15" customFormat="1" ht="25.5" customHeight="1" x14ac:dyDescent="0.2">
      <c r="B195" s="16"/>
      <c r="C195" s="81" t="s">
        <v>309</v>
      </c>
      <c r="D195" s="81" t="s">
        <v>97</v>
      </c>
      <c r="E195" s="82" t="s">
        <v>310</v>
      </c>
      <c r="F195" s="231" t="s">
        <v>311</v>
      </c>
      <c r="G195" s="231"/>
      <c r="H195" s="231"/>
      <c r="I195" s="231"/>
      <c r="J195" s="83" t="s">
        <v>279</v>
      </c>
      <c r="K195" s="84">
        <v>277.654</v>
      </c>
      <c r="L195" s="230">
        <v>0</v>
      </c>
      <c r="M195" s="230"/>
      <c r="N195" s="230">
        <f t="shared" si="30"/>
        <v>0</v>
      </c>
      <c r="O195" s="230"/>
      <c r="P195" s="230"/>
      <c r="Q195" s="230"/>
      <c r="R195" s="19"/>
      <c r="T195" s="85" t="s">
        <v>17</v>
      </c>
      <c r="U195" s="86" t="s">
        <v>35</v>
      </c>
      <c r="V195" s="87">
        <v>0</v>
      </c>
      <c r="W195" s="87">
        <f t="shared" si="31"/>
        <v>0</v>
      </c>
      <c r="X195" s="87">
        <v>0</v>
      </c>
      <c r="Y195" s="87">
        <f t="shared" si="32"/>
        <v>0</v>
      </c>
      <c r="Z195" s="87">
        <v>0</v>
      </c>
      <c r="AA195" s="88">
        <f t="shared" si="33"/>
        <v>0</v>
      </c>
      <c r="AR195" s="6" t="s">
        <v>158</v>
      </c>
      <c r="AT195" s="6" t="s">
        <v>97</v>
      </c>
      <c r="AU195" s="6" t="s">
        <v>9</v>
      </c>
      <c r="AY195" s="6" t="s">
        <v>96</v>
      </c>
      <c r="BE195" s="89">
        <f t="shared" si="34"/>
        <v>0</v>
      </c>
      <c r="BF195" s="89">
        <f t="shared" si="35"/>
        <v>0</v>
      </c>
      <c r="BG195" s="89">
        <f t="shared" si="36"/>
        <v>0</v>
      </c>
      <c r="BH195" s="89">
        <f t="shared" si="37"/>
        <v>0</v>
      </c>
      <c r="BI195" s="89">
        <f t="shared" si="38"/>
        <v>0</v>
      </c>
      <c r="BJ195" s="6" t="s">
        <v>94</v>
      </c>
      <c r="BK195" s="89">
        <f t="shared" si="39"/>
        <v>0</v>
      </c>
      <c r="BL195" s="6" t="s">
        <v>158</v>
      </c>
      <c r="BM195" s="6" t="s">
        <v>312</v>
      </c>
    </row>
    <row r="196" spans="2:65" s="74" customFormat="1" ht="29.85" customHeight="1" x14ac:dyDescent="0.3">
      <c r="B196" s="70"/>
      <c r="C196" s="71"/>
      <c r="D196" s="72" t="s">
        <v>68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232">
        <f>BK196</f>
        <v>0</v>
      </c>
      <c r="O196" s="233"/>
      <c r="P196" s="233"/>
      <c r="Q196" s="233"/>
      <c r="R196" s="73"/>
      <c r="T196" s="75"/>
      <c r="U196" s="71"/>
      <c r="V196" s="71"/>
      <c r="W196" s="76">
        <f>SUM(W197:W212)</f>
        <v>43.038395000000001</v>
      </c>
      <c r="X196" s="71"/>
      <c r="Y196" s="76">
        <f>SUM(Y197:Y212)</f>
        <v>0.62998049960000013</v>
      </c>
      <c r="Z196" s="71"/>
      <c r="AA196" s="77">
        <f>SUM(AA197:AA212)</f>
        <v>0</v>
      </c>
      <c r="AR196" s="78" t="s">
        <v>9</v>
      </c>
      <c r="AT196" s="79" t="s">
        <v>93</v>
      </c>
      <c r="AU196" s="79" t="s">
        <v>94</v>
      </c>
      <c r="AY196" s="78" t="s">
        <v>96</v>
      </c>
      <c r="BK196" s="80">
        <f>SUM(BK197:BK212)</f>
        <v>0</v>
      </c>
    </row>
    <row r="197" spans="2:65" s="15" customFormat="1" ht="25.5" customHeight="1" x14ac:dyDescent="0.2">
      <c r="B197" s="16"/>
      <c r="C197" s="81" t="s">
        <v>313</v>
      </c>
      <c r="D197" s="81" t="s">
        <v>97</v>
      </c>
      <c r="E197" s="82" t="s">
        <v>314</v>
      </c>
      <c r="F197" s="231" t="s">
        <v>315</v>
      </c>
      <c r="G197" s="231"/>
      <c r="H197" s="231"/>
      <c r="I197" s="231"/>
      <c r="J197" s="83" t="s">
        <v>115</v>
      </c>
      <c r="K197" s="84">
        <v>20.234999999999999</v>
      </c>
      <c r="L197" s="230">
        <v>0</v>
      </c>
      <c r="M197" s="230"/>
      <c r="N197" s="230">
        <f t="shared" ref="N197:N212" si="40">ROUND(L197*K197,1)</f>
        <v>0</v>
      </c>
      <c r="O197" s="230"/>
      <c r="P197" s="230"/>
      <c r="Q197" s="230"/>
      <c r="R197" s="19"/>
      <c r="T197" s="85" t="s">
        <v>17</v>
      </c>
      <c r="U197" s="86" t="s">
        <v>35</v>
      </c>
      <c r="V197" s="87">
        <v>0.56499999999999995</v>
      </c>
      <c r="W197" s="87">
        <f t="shared" ref="W197:W212" si="41">V197*K197</f>
        <v>11.432774999999999</v>
      </c>
      <c r="X197" s="87">
        <v>0</v>
      </c>
      <c r="Y197" s="87">
        <f t="shared" ref="Y197:Y212" si="42">X197*K197</f>
        <v>0</v>
      </c>
      <c r="Z197" s="87">
        <v>0</v>
      </c>
      <c r="AA197" s="88">
        <f t="shared" ref="AA197:AA212" si="43">Z197*K197</f>
        <v>0</v>
      </c>
      <c r="AR197" s="6" t="s">
        <v>158</v>
      </c>
      <c r="AT197" s="6" t="s">
        <v>97</v>
      </c>
      <c r="AU197" s="6" t="s">
        <v>9</v>
      </c>
      <c r="AY197" s="6" t="s">
        <v>96</v>
      </c>
      <c r="BE197" s="89">
        <f t="shared" ref="BE197:BE212" si="44">IF(U197="základní",N197,0)</f>
        <v>0</v>
      </c>
      <c r="BF197" s="89">
        <f t="shared" ref="BF197:BF212" si="45">IF(U197="snížená",N197,0)</f>
        <v>0</v>
      </c>
      <c r="BG197" s="89">
        <f t="shared" ref="BG197:BG212" si="46">IF(U197="zákl. přenesená",N197,0)</f>
        <v>0</v>
      </c>
      <c r="BH197" s="89">
        <f t="shared" ref="BH197:BH212" si="47">IF(U197="sníž. přenesená",N197,0)</f>
        <v>0</v>
      </c>
      <c r="BI197" s="89">
        <f t="shared" ref="BI197:BI212" si="48">IF(U197="nulová",N197,0)</f>
        <v>0</v>
      </c>
      <c r="BJ197" s="6" t="s">
        <v>94</v>
      </c>
      <c r="BK197" s="89">
        <f t="shared" ref="BK197:BK212" si="49">ROUND(L197*K197,1)</f>
        <v>0</v>
      </c>
      <c r="BL197" s="6" t="s">
        <v>158</v>
      </c>
      <c r="BM197" s="6" t="s">
        <v>316</v>
      </c>
    </row>
    <row r="198" spans="2:65" s="15" customFormat="1" ht="25.5" customHeight="1" x14ac:dyDescent="0.2">
      <c r="B198" s="16"/>
      <c r="C198" s="90" t="s">
        <v>317</v>
      </c>
      <c r="D198" s="90" t="s">
        <v>108</v>
      </c>
      <c r="E198" s="91" t="s">
        <v>318</v>
      </c>
      <c r="F198" s="228" t="s">
        <v>319</v>
      </c>
      <c r="G198" s="228"/>
      <c r="H198" s="228"/>
      <c r="I198" s="228"/>
      <c r="J198" s="92" t="s">
        <v>115</v>
      </c>
      <c r="K198" s="93">
        <v>22.259</v>
      </c>
      <c r="L198" s="229">
        <v>0</v>
      </c>
      <c r="M198" s="229"/>
      <c r="N198" s="229">
        <f t="shared" si="40"/>
        <v>0</v>
      </c>
      <c r="O198" s="230"/>
      <c r="P198" s="230"/>
      <c r="Q198" s="230"/>
      <c r="R198" s="19"/>
      <c r="T198" s="85" t="s">
        <v>17</v>
      </c>
      <c r="U198" s="86" t="s">
        <v>35</v>
      </c>
      <c r="V198" s="87">
        <v>0</v>
      </c>
      <c r="W198" s="87">
        <f t="shared" si="41"/>
        <v>0</v>
      </c>
      <c r="X198" s="87">
        <v>9.3100000000000006E-3</v>
      </c>
      <c r="Y198" s="87">
        <f t="shared" si="42"/>
        <v>0.20723129000000001</v>
      </c>
      <c r="Z198" s="87">
        <v>0</v>
      </c>
      <c r="AA198" s="88">
        <f t="shared" si="43"/>
        <v>0</v>
      </c>
      <c r="AR198" s="6" t="s">
        <v>223</v>
      </c>
      <c r="AT198" s="6" t="s">
        <v>108</v>
      </c>
      <c r="AU198" s="6" t="s">
        <v>9</v>
      </c>
      <c r="AY198" s="6" t="s">
        <v>96</v>
      </c>
      <c r="BE198" s="89">
        <f t="shared" si="44"/>
        <v>0</v>
      </c>
      <c r="BF198" s="89">
        <f t="shared" si="45"/>
        <v>0</v>
      </c>
      <c r="BG198" s="89">
        <f t="shared" si="46"/>
        <v>0</v>
      </c>
      <c r="BH198" s="89">
        <f t="shared" si="47"/>
        <v>0</v>
      </c>
      <c r="BI198" s="89">
        <f t="shared" si="48"/>
        <v>0</v>
      </c>
      <c r="BJ198" s="6" t="s">
        <v>94</v>
      </c>
      <c r="BK198" s="89">
        <f t="shared" si="49"/>
        <v>0</v>
      </c>
      <c r="BL198" s="6" t="s">
        <v>158</v>
      </c>
      <c r="BM198" s="6" t="s">
        <v>320</v>
      </c>
    </row>
    <row r="199" spans="2:65" s="15" customFormat="1" ht="25.5" customHeight="1" x14ac:dyDescent="0.2">
      <c r="B199" s="16"/>
      <c r="C199" s="81" t="s">
        <v>321</v>
      </c>
      <c r="D199" s="81" t="s">
        <v>97</v>
      </c>
      <c r="E199" s="82" t="s">
        <v>322</v>
      </c>
      <c r="F199" s="231" t="s">
        <v>323</v>
      </c>
      <c r="G199" s="231"/>
      <c r="H199" s="231"/>
      <c r="I199" s="231"/>
      <c r="J199" s="83" t="s">
        <v>250</v>
      </c>
      <c r="K199" s="84">
        <v>11</v>
      </c>
      <c r="L199" s="230">
        <v>0</v>
      </c>
      <c r="M199" s="230"/>
      <c r="N199" s="230">
        <f t="shared" si="40"/>
        <v>0</v>
      </c>
      <c r="O199" s="230"/>
      <c r="P199" s="230"/>
      <c r="Q199" s="230"/>
      <c r="R199" s="19"/>
      <c r="T199" s="85" t="s">
        <v>17</v>
      </c>
      <c r="U199" s="86" t="s">
        <v>35</v>
      </c>
      <c r="V199" s="87">
        <v>1.7070000000000001</v>
      </c>
      <c r="W199" s="87">
        <f t="shared" si="41"/>
        <v>18.777000000000001</v>
      </c>
      <c r="X199" s="87">
        <v>2.5999999999999998E-4</v>
      </c>
      <c r="Y199" s="87">
        <f t="shared" si="42"/>
        <v>2.8599999999999997E-3</v>
      </c>
      <c r="Z199" s="87">
        <v>0</v>
      </c>
      <c r="AA199" s="88">
        <f t="shared" si="43"/>
        <v>0</v>
      </c>
      <c r="AR199" s="6" t="s">
        <v>158</v>
      </c>
      <c r="AT199" s="6" t="s">
        <v>97</v>
      </c>
      <c r="AU199" s="6" t="s">
        <v>9</v>
      </c>
      <c r="AY199" s="6" t="s">
        <v>96</v>
      </c>
      <c r="BE199" s="89">
        <f t="shared" si="44"/>
        <v>0</v>
      </c>
      <c r="BF199" s="89">
        <f t="shared" si="45"/>
        <v>0</v>
      </c>
      <c r="BG199" s="89">
        <f t="shared" si="46"/>
        <v>0</v>
      </c>
      <c r="BH199" s="89">
        <f t="shared" si="47"/>
        <v>0</v>
      </c>
      <c r="BI199" s="89">
        <f t="shared" si="48"/>
        <v>0</v>
      </c>
      <c r="BJ199" s="6" t="s">
        <v>94</v>
      </c>
      <c r="BK199" s="89">
        <f t="shared" si="49"/>
        <v>0</v>
      </c>
      <c r="BL199" s="6" t="s">
        <v>158</v>
      </c>
      <c r="BM199" s="6" t="s">
        <v>324</v>
      </c>
    </row>
    <row r="200" spans="2:65" s="15" customFormat="1" ht="16.5" customHeight="1" x14ac:dyDescent="0.2">
      <c r="B200" s="16"/>
      <c r="C200" s="90" t="s">
        <v>325</v>
      </c>
      <c r="D200" s="90" t="s">
        <v>108</v>
      </c>
      <c r="E200" s="91" t="s">
        <v>326</v>
      </c>
      <c r="F200" s="228" t="s">
        <v>327</v>
      </c>
      <c r="G200" s="228"/>
      <c r="H200" s="228"/>
      <c r="I200" s="228"/>
      <c r="J200" s="92" t="s">
        <v>250</v>
      </c>
      <c r="K200" s="93">
        <v>1</v>
      </c>
      <c r="L200" s="229">
        <v>0</v>
      </c>
      <c r="M200" s="229"/>
      <c r="N200" s="229">
        <f t="shared" si="40"/>
        <v>0</v>
      </c>
      <c r="O200" s="230"/>
      <c r="P200" s="230"/>
      <c r="Q200" s="230"/>
      <c r="R200" s="19"/>
      <c r="T200" s="85" t="s">
        <v>17</v>
      </c>
      <c r="U200" s="86" t="s">
        <v>35</v>
      </c>
      <c r="V200" s="87">
        <v>0</v>
      </c>
      <c r="W200" s="87">
        <f t="shared" si="41"/>
        <v>0</v>
      </c>
      <c r="X200" s="87">
        <v>2.8000000000000001E-2</v>
      </c>
      <c r="Y200" s="87">
        <f t="shared" si="42"/>
        <v>2.8000000000000001E-2</v>
      </c>
      <c r="Z200" s="87">
        <v>0</v>
      </c>
      <c r="AA200" s="88">
        <f t="shared" si="43"/>
        <v>0</v>
      </c>
      <c r="AR200" s="6" t="s">
        <v>223</v>
      </c>
      <c r="AT200" s="6" t="s">
        <v>108</v>
      </c>
      <c r="AU200" s="6" t="s">
        <v>9</v>
      </c>
      <c r="AY200" s="6" t="s">
        <v>96</v>
      </c>
      <c r="BE200" s="89">
        <f t="shared" si="44"/>
        <v>0</v>
      </c>
      <c r="BF200" s="89">
        <f t="shared" si="45"/>
        <v>0</v>
      </c>
      <c r="BG200" s="89">
        <f t="shared" si="46"/>
        <v>0</v>
      </c>
      <c r="BH200" s="89">
        <f t="shared" si="47"/>
        <v>0</v>
      </c>
      <c r="BI200" s="89">
        <f t="shared" si="48"/>
        <v>0</v>
      </c>
      <c r="BJ200" s="6" t="s">
        <v>94</v>
      </c>
      <c r="BK200" s="89">
        <f t="shared" si="49"/>
        <v>0</v>
      </c>
      <c r="BL200" s="6" t="s">
        <v>158</v>
      </c>
      <c r="BM200" s="6" t="s">
        <v>328</v>
      </c>
    </row>
    <row r="201" spans="2:65" s="15" customFormat="1" ht="16.5" customHeight="1" x14ac:dyDescent="0.2">
      <c r="B201" s="16"/>
      <c r="C201" s="90" t="s">
        <v>329</v>
      </c>
      <c r="D201" s="90" t="s">
        <v>108</v>
      </c>
      <c r="E201" s="91" t="s">
        <v>330</v>
      </c>
      <c r="F201" s="228" t="s">
        <v>331</v>
      </c>
      <c r="G201" s="228"/>
      <c r="H201" s="228"/>
      <c r="I201" s="228"/>
      <c r="J201" s="92" t="s">
        <v>250</v>
      </c>
      <c r="K201" s="93">
        <v>4</v>
      </c>
      <c r="L201" s="229">
        <v>0</v>
      </c>
      <c r="M201" s="229"/>
      <c r="N201" s="229">
        <f t="shared" si="40"/>
        <v>0</v>
      </c>
      <c r="O201" s="230"/>
      <c r="P201" s="230"/>
      <c r="Q201" s="230"/>
      <c r="R201" s="19"/>
      <c r="T201" s="85" t="s">
        <v>17</v>
      </c>
      <c r="U201" s="86" t="s">
        <v>35</v>
      </c>
      <c r="V201" s="87">
        <v>0</v>
      </c>
      <c r="W201" s="87">
        <f t="shared" si="41"/>
        <v>0</v>
      </c>
      <c r="X201" s="87">
        <v>2.8000000000000001E-2</v>
      </c>
      <c r="Y201" s="87">
        <f t="shared" si="42"/>
        <v>0.112</v>
      </c>
      <c r="Z201" s="87">
        <v>0</v>
      </c>
      <c r="AA201" s="88">
        <f t="shared" si="43"/>
        <v>0</v>
      </c>
      <c r="AR201" s="6" t="s">
        <v>223</v>
      </c>
      <c r="AT201" s="6" t="s">
        <v>108</v>
      </c>
      <c r="AU201" s="6" t="s">
        <v>9</v>
      </c>
      <c r="AY201" s="6" t="s">
        <v>96</v>
      </c>
      <c r="BE201" s="89">
        <f t="shared" si="44"/>
        <v>0</v>
      </c>
      <c r="BF201" s="89">
        <f t="shared" si="45"/>
        <v>0</v>
      </c>
      <c r="BG201" s="89">
        <f t="shared" si="46"/>
        <v>0</v>
      </c>
      <c r="BH201" s="89">
        <f t="shared" si="47"/>
        <v>0</v>
      </c>
      <c r="BI201" s="89">
        <f t="shared" si="48"/>
        <v>0</v>
      </c>
      <c r="BJ201" s="6" t="s">
        <v>94</v>
      </c>
      <c r="BK201" s="89">
        <f t="shared" si="49"/>
        <v>0</v>
      </c>
      <c r="BL201" s="6" t="s">
        <v>158</v>
      </c>
      <c r="BM201" s="6" t="s">
        <v>332</v>
      </c>
    </row>
    <row r="202" spans="2:65" s="15" customFormat="1" ht="16.5" customHeight="1" x14ac:dyDescent="0.2">
      <c r="B202" s="16"/>
      <c r="C202" s="90" t="s">
        <v>333</v>
      </c>
      <c r="D202" s="90" t="s">
        <v>108</v>
      </c>
      <c r="E202" s="91" t="s">
        <v>334</v>
      </c>
      <c r="F202" s="228" t="s">
        <v>335</v>
      </c>
      <c r="G202" s="228"/>
      <c r="H202" s="228"/>
      <c r="I202" s="228"/>
      <c r="J202" s="92" t="s">
        <v>250</v>
      </c>
      <c r="K202" s="93">
        <v>2</v>
      </c>
      <c r="L202" s="229">
        <v>0</v>
      </c>
      <c r="M202" s="229"/>
      <c r="N202" s="229">
        <f t="shared" si="40"/>
        <v>0</v>
      </c>
      <c r="O202" s="230"/>
      <c r="P202" s="230"/>
      <c r="Q202" s="230"/>
      <c r="R202" s="19"/>
      <c r="T202" s="85" t="s">
        <v>17</v>
      </c>
      <c r="U202" s="86" t="s">
        <v>35</v>
      </c>
      <c r="V202" s="87">
        <v>0</v>
      </c>
      <c r="W202" s="87">
        <f t="shared" si="41"/>
        <v>0</v>
      </c>
      <c r="X202" s="87">
        <v>2.8000000000000001E-2</v>
      </c>
      <c r="Y202" s="87">
        <f t="shared" si="42"/>
        <v>5.6000000000000001E-2</v>
      </c>
      <c r="Z202" s="87">
        <v>0</v>
      </c>
      <c r="AA202" s="88">
        <f t="shared" si="43"/>
        <v>0</v>
      </c>
      <c r="AR202" s="6" t="s">
        <v>223</v>
      </c>
      <c r="AT202" s="6" t="s">
        <v>108</v>
      </c>
      <c r="AU202" s="6" t="s">
        <v>9</v>
      </c>
      <c r="AY202" s="6" t="s">
        <v>96</v>
      </c>
      <c r="BE202" s="89">
        <f t="shared" si="44"/>
        <v>0</v>
      </c>
      <c r="BF202" s="89">
        <f t="shared" si="45"/>
        <v>0</v>
      </c>
      <c r="BG202" s="89">
        <f t="shared" si="46"/>
        <v>0</v>
      </c>
      <c r="BH202" s="89">
        <f t="shared" si="47"/>
        <v>0</v>
      </c>
      <c r="BI202" s="89">
        <f t="shared" si="48"/>
        <v>0</v>
      </c>
      <c r="BJ202" s="6" t="s">
        <v>94</v>
      </c>
      <c r="BK202" s="89">
        <f t="shared" si="49"/>
        <v>0</v>
      </c>
      <c r="BL202" s="6" t="s">
        <v>158</v>
      </c>
      <c r="BM202" s="6" t="s">
        <v>336</v>
      </c>
    </row>
    <row r="203" spans="2:65" s="15" customFormat="1" ht="16.5" customHeight="1" x14ac:dyDescent="0.2">
      <c r="B203" s="16"/>
      <c r="C203" s="90" t="s">
        <v>337</v>
      </c>
      <c r="D203" s="90" t="s">
        <v>108</v>
      </c>
      <c r="E203" s="91" t="s">
        <v>338</v>
      </c>
      <c r="F203" s="228" t="s">
        <v>339</v>
      </c>
      <c r="G203" s="228"/>
      <c r="H203" s="228"/>
      <c r="I203" s="228"/>
      <c r="J203" s="92" t="s">
        <v>250</v>
      </c>
      <c r="K203" s="93">
        <v>1</v>
      </c>
      <c r="L203" s="229">
        <v>0</v>
      </c>
      <c r="M203" s="229"/>
      <c r="N203" s="229">
        <f t="shared" si="40"/>
        <v>0</v>
      </c>
      <c r="O203" s="230"/>
      <c r="P203" s="230"/>
      <c r="Q203" s="230"/>
      <c r="R203" s="19"/>
      <c r="T203" s="85" t="s">
        <v>17</v>
      </c>
      <c r="U203" s="86" t="s">
        <v>35</v>
      </c>
      <c r="V203" s="87">
        <v>0</v>
      </c>
      <c r="W203" s="87">
        <f t="shared" si="41"/>
        <v>0</v>
      </c>
      <c r="X203" s="87">
        <v>2.8000000000000001E-2</v>
      </c>
      <c r="Y203" s="87">
        <f t="shared" si="42"/>
        <v>2.8000000000000001E-2</v>
      </c>
      <c r="Z203" s="87">
        <v>0</v>
      </c>
      <c r="AA203" s="88">
        <f t="shared" si="43"/>
        <v>0</v>
      </c>
      <c r="AR203" s="6" t="s">
        <v>223</v>
      </c>
      <c r="AT203" s="6" t="s">
        <v>108</v>
      </c>
      <c r="AU203" s="6" t="s">
        <v>9</v>
      </c>
      <c r="AY203" s="6" t="s">
        <v>96</v>
      </c>
      <c r="BE203" s="89">
        <f t="shared" si="44"/>
        <v>0</v>
      </c>
      <c r="BF203" s="89">
        <f t="shared" si="45"/>
        <v>0</v>
      </c>
      <c r="BG203" s="89">
        <f t="shared" si="46"/>
        <v>0</v>
      </c>
      <c r="BH203" s="89">
        <f t="shared" si="47"/>
        <v>0</v>
      </c>
      <c r="BI203" s="89">
        <f t="shared" si="48"/>
        <v>0</v>
      </c>
      <c r="BJ203" s="6" t="s">
        <v>94</v>
      </c>
      <c r="BK203" s="89">
        <f t="shared" si="49"/>
        <v>0</v>
      </c>
      <c r="BL203" s="6" t="s">
        <v>158</v>
      </c>
      <c r="BM203" s="6" t="s">
        <v>340</v>
      </c>
    </row>
    <row r="204" spans="2:65" s="15" customFormat="1" ht="16.5" customHeight="1" x14ac:dyDescent="0.2">
      <c r="B204" s="16"/>
      <c r="C204" s="90" t="s">
        <v>341</v>
      </c>
      <c r="D204" s="90" t="s">
        <v>108</v>
      </c>
      <c r="E204" s="91" t="s">
        <v>342</v>
      </c>
      <c r="F204" s="228" t="s">
        <v>343</v>
      </c>
      <c r="G204" s="228"/>
      <c r="H204" s="228"/>
      <c r="I204" s="228"/>
      <c r="J204" s="92" t="s">
        <v>250</v>
      </c>
      <c r="K204" s="93">
        <v>2</v>
      </c>
      <c r="L204" s="229">
        <v>0</v>
      </c>
      <c r="M204" s="229"/>
      <c r="N204" s="229">
        <f t="shared" si="40"/>
        <v>0</v>
      </c>
      <c r="O204" s="230"/>
      <c r="P204" s="230"/>
      <c r="Q204" s="230"/>
      <c r="R204" s="19"/>
      <c r="T204" s="85" t="s">
        <v>17</v>
      </c>
      <c r="U204" s="86" t="s">
        <v>35</v>
      </c>
      <c r="V204" s="87">
        <v>0</v>
      </c>
      <c r="W204" s="87">
        <f t="shared" si="41"/>
        <v>0</v>
      </c>
      <c r="X204" s="87">
        <v>2.8000000000000001E-2</v>
      </c>
      <c r="Y204" s="87">
        <f t="shared" si="42"/>
        <v>5.6000000000000001E-2</v>
      </c>
      <c r="Z204" s="87">
        <v>0</v>
      </c>
      <c r="AA204" s="88">
        <f t="shared" si="43"/>
        <v>0</v>
      </c>
      <c r="AR204" s="6" t="s">
        <v>223</v>
      </c>
      <c r="AT204" s="6" t="s">
        <v>108</v>
      </c>
      <c r="AU204" s="6" t="s">
        <v>9</v>
      </c>
      <c r="AY204" s="6" t="s">
        <v>96</v>
      </c>
      <c r="BE204" s="89">
        <f t="shared" si="44"/>
        <v>0</v>
      </c>
      <c r="BF204" s="89">
        <f t="shared" si="45"/>
        <v>0</v>
      </c>
      <c r="BG204" s="89">
        <f t="shared" si="46"/>
        <v>0</v>
      </c>
      <c r="BH204" s="89">
        <f t="shared" si="47"/>
        <v>0</v>
      </c>
      <c r="BI204" s="89">
        <f t="shared" si="48"/>
        <v>0</v>
      </c>
      <c r="BJ204" s="6" t="s">
        <v>94</v>
      </c>
      <c r="BK204" s="89">
        <f t="shared" si="49"/>
        <v>0</v>
      </c>
      <c r="BL204" s="6" t="s">
        <v>158</v>
      </c>
      <c r="BM204" s="6" t="s">
        <v>344</v>
      </c>
    </row>
    <row r="205" spans="2:65" s="15" customFormat="1" ht="16.5" customHeight="1" x14ac:dyDescent="0.2">
      <c r="B205" s="16"/>
      <c r="C205" s="90" t="s">
        <v>345</v>
      </c>
      <c r="D205" s="90" t="s">
        <v>108</v>
      </c>
      <c r="E205" s="91" t="s">
        <v>346</v>
      </c>
      <c r="F205" s="228" t="s">
        <v>347</v>
      </c>
      <c r="G205" s="228"/>
      <c r="H205" s="228"/>
      <c r="I205" s="228"/>
      <c r="J205" s="92" t="s">
        <v>250</v>
      </c>
      <c r="K205" s="93">
        <v>1</v>
      </c>
      <c r="L205" s="229">
        <v>0</v>
      </c>
      <c r="M205" s="229"/>
      <c r="N205" s="229">
        <f t="shared" si="40"/>
        <v>0</v>
      </c>
      <c r="O205" s="230"/>
      <c r="P205" s="230"/>
      <c r="Q205" s="230"/>
      <c r="R205" s="19"/>
      <c r="T205" s="85" t="s">
        <v>17</v>
      </c>
      <c r="U205" s="86" t="s">
        <v>35</v>
      </c>
      <c r="V205" s="87">
        <v>0</v>
      </c>
      <c r="W205" s="87">
        <f t="shared" si="41"/>
        <v>0</v>
      </c>
      <c r="X205" s="87">
        <v>2.8000000000000001E-2</v>
      </c>
      <c r="Y205" s="87">
        <f t="shared" si="42"/>
        <v>2.8000000000000001E-2</v>
      </c>
      <c r="Z205" s="87">
        <v>0</v>
      </c>
      <c r="AA205" s="88">
        <f t="shared" si="43"/>
        <v>0</v>
      </c>
      <c r="AR205" s="6" t="s">
        <v>223</v>
      </c>
      <c r="AT205" s="6" t="s">
        <v>108</v>
      </c>
      <c r="AU205" s="6" t="s">
        <v>9</v>
      </c>
      <c r="AY205" s="6" t="s">
        <v>96</v>
      </c>
      <c r="BE205" s="89">
        <f t="shared" si="44"/>
        <v>0</v>
      </c>
      <c r="BF205" s="89">
        <f t="shared" si="45"/>
        <v>0</v>
      </c>
      <c r="BG205" s="89">
        <f t="shared" si="46"/>
        <v>0</v>
      </c>
      <c r="BH205" s="89">
        <f t="shared" si="47"/>
        <v>0</v>
      </c>
      <c r="BI205" s="89">
        <f t="shared" si="48"/>
        <v>0</v>
      </c>
      <c r="BJ205" s="6" t="s">
        <v>94</v>
      </c>
      <c r="BK205" s="89">
        <f t="shared" si="49"/>
        <v>0</v>
      </c>
      <c r="BL205" s="6" t="s">
        <v>158</v>
      </c>
      <c r="BM205" s="6" t="s">
        <v>348</v>
      </c>
    </row>
    <row r="206" spans="2:65" s="15" customFormat="1" ht="25.5" customHeight="1" x14ac:dyDescent="0.2">
      <c r="B206" s="16"/>
      <c r="C206" s="81" t="s">
        <v>349</v>
      </c>
      <c r="D206" s="81" t="s">
        <v>97</v>
      </c>
      <c r="E206" s="82" t="s">
        <v>350</v>
      </c>
      <c r="F206" s="231" t="s">
        <v>351</v>
      </c>
      <c r="G206" s="231"/>
      <c r="H206" s="231"/>
      <c r="I206" s="231"/>
      <c r="J206" s="83" t="s">
        <v>250</v>
      </c>
      <c r="K206" s="84">
        <v>1</v>
      </c>
      <c r="L206" s="230">
        <v>0</v>
      </c>
      <c r="M206" s="230"/>
      <c r="N206" s="230">
        <f t="shared" si="40"/>
        <v>0</v>
      </c>
      <c r="O206" s="230"/>
      <c r="P206" s="230"/>
      <c r="Q206" s="230"/>
      <c r="R206" s="19"/>
      <c r="T206" s="85" t="s">
        <v>17</v>
      </c>
      <c r="U206" s="86" t="s">
        <v>35</v>
      </c>
      <c r="V206" s="87">
        <v>1.7070000000000001</v>
      </c>
      <c r="W206" s="87">
        <f t="shared" si="41"/>
        <v>1.7070000000000001</v>
      </c>
      <c r="X206" s="87">
        <v>2.5999999999999998E-4</v>
      </c>
      <c r="Y206" s="87">
        <f t="shared" si="42"/>
        <v>2.5999999999999998E-4</v>
      </c>
      <c r="Z206" s="87">
        <v>0</v>
      </c>
      <c r="AA206" s="88">
        <f t="shared" si="43"/>
        <v>0</v>
      </c>
      <c r="AR206" s="6" t="s">
        <v>158</v>
      </c>
      <c r="AT206" s="6" t="s">
        <v>97</v>
      </c>
      <c r="AU206" s="6" t="s">
        <v>9</v>
      </c>
      <c r="AY206" s="6" t="s">
        <v>96</v>
      </c>
      <c r="BE206" s="89">
        <f t="shared" si="44"/>
        <v>0</v>
      </c>
      <c r="BF206" s="89">
        <f t="shared" si="45"/>
        <v>0</v>
      </c>
      <c r="BG206" s="89">
        <f t="shared" si="46"/>
        <v>0</v>
      </c>
      <c r="BH206" s="89">
        <f t="shared" si="47"/>
        <v>0</v>
      </c>
      <c r="BI206" s="89">
        <f t="shared" si="48"/>
        <v>0</v>
      </c>
      <c r="BJ206" s="6" t="s">
        <v>94</v>
      </c>
      <c r="BK206" s="89">
        <f t="shared" si="49"/>
        <v>0</v>
      </c>
      <c r="BL206" s="6" t="s">
        <v>158</v>
      </c>
      <c r="BM206" s="6" t="s">
        <v>352</v>
      </c>
    </row>
    <row r="207" spans="2:65" s="15" customFormat="1" ht="16.5" customHeight="1" x14ac:dyDescent="0.2">
      <c r="B207" s="16"/>
      <c r="C207" s="90" t="s">
        <v>353</v>
      </c>
      <c r="D207" s="90" t="s">
        <v>108</v>
      </c>
      <c r="E207" s="91" t="s">
        <v>354</v>
      </c>
      <c r="F207" s="228" t="s">
        <v>355</v>
      </c>
      <c r="G207" s="228"/>
      <c r="H207" s="228"/>
      <c r="I207" s="228"/>
      <c r="J207" s="92" t="s">
        <v>250</v>
      </c>
      <c r="K207" s="93">
        <v>1</v>
      </c>
      <c r="L207" s="229">
        <v>0</v>
      </c>
      <c r="M207" s="229"/>
      <c r="N207" s="229">
        <f t="shared" si="40"/>
        <v>0</v>
      </c>
      <c r="O207" s="230"/>
      <c r="P207" s="230"/>
      <c r="Q207" s="230"/>
      <c r="R207" s="19"/>
      <c r="T207" s="85" t="s">
        <v>17</v>
      </c>
      <c r="U207" s="86" t="s">
        <v>35</v>
      </c>
      <c r="V207" s="87">
        <v>0</v>
      </c>
      <c r="W207" s="87">
        <f t="shared" si="41"/>
        <v>0</v>
      </c>
      <c r="X207" s="87">
        <v>2.8000000000000001E-2</v>
      </c>
      <c r="Y207" s="87">
        <f t="shared" si="42"/>
        <v>2.8000000000000001E-2</v>
      </c>
      <c r="Z207" s="87">
        <v>0</v>
      </c>
      <c r="AA207" s="88">
        <f t="shared" si="43"/>
        <v>0</v>
      </c>
      <c r="AR207" s="6" t="s">
        <v>223</v>
      </c>
      <c r="AT207" s="6" t="s">
        <v>108</v>
      </c>
      <c r="AU207" s="6" t="s">
        <v>9</v>
      </c>
      <c r="AY207" s="6" t="s">
        <v>96</v>
      </c>
      <c r="BE207" s="89">
        <f t="shared" si="44"/>
        <v>0</v>
      </c>
      <c r="BF207" s="89">
        <f t="shared" si="45"/>
        <v>0</v>
      </c>
      <c r="BG207" s="89">
        <f t="shared" si="46"/>
        <v>0</v>
      </c>
      <c r="BH207" s="89">
        <f t="shared" si="47"/>
        <v>0</v>
      </c>
      <c r="BI207" s="89">
        <f t="shared" si="48"/>
        <v>0</v>
      </c>
      <c r="BJ207" s="6" t="s">
        <v>94</v>
      </c>
      <c r="BK207" s="89">
        <f t="shared" si="49"/>
        <v>0</v>
      </c>
      <c r="BL207" s="6" t="s">
        <v>158</v>
      </c>
      <c r="BM207" s="6" t="s">
        <v>356</v>
      </c>
    </row>
    <row r="208" spans="2:65" s="15" customFormat="1" ht="25.5" customHeight="1" x14ac:dyDescent="0.2">
      <c r="B208" s="16"/>
      <c r="C208" s="81" t="s">
        <v>357</v>
      </c>
      <c r="D208" s="81" t="s">
        <v>97</v>
      </c>
      <c r="E208" s="82" t="s">
        <v>358</v>
      </c>
      <c r="F208" s="231" t="s">
        <v>359</v>
      </c>
      <c r="G208" s="231"/>
      <c r="H208" s="231"/>
      <c r="I208" s="231"/>
      <c r="J208" s="83" t="s">
        <v>250</v>
      </c>
      <c r="K208" s="84">
        <v>1</v>
      </c>
      <c r="L208" s="230">
        <v>0</v>
      </c>
      <c r="M208" s="230"/>
      <c r="N208" s="230">
        <f t="shared" si="40"/>
        <v>0</v>
      </c>
      <c r="O208" s="230"/>
      <c r="P208" s="230"/>
      <c r="Q208" s="230"/>
      <c r="R208" s="19"/>
      <c r="T208" s="85" t="s">
        <v>17</v>
      </c>
      <c r="U208" s="86" t="s">
        <v>35</v>
      </c>
      <c r="V208" s="87">
        <v>7.36</v>
      </c>
      <c r="W208" s="87">
        <f t="shared" si="41"/>
        <v>7.36</v>
      </c>
      <c r="X208" s="87">
        <v>8.6920960000000001E-4</v>
      </c>
      <c r="Y208" s="87">
        <f t="shared" si="42"/>
        <v>8.6920960000000001E-4</v>
      </c>
      <c r="Z208" s="87">
        <v>0</v>
      </c>
      <c r="AA208" s="88">
        <f t="shared" si="43"/>
        <v>0</v>
      </c>
      <c r="AR208" s="6" t="s">
        <v>158</v>
      </c>
      <c r="AT208" s="6" t="s">
        <v>97</v>
      </c>
      <c r="AU208" s="6" t="s">
        <v>9</v>
      </c>
      <c r="AY208" s="6" t="s">
        <v>96</v>
      </c>
      <c r="BE208" s="89">
        <f t="shared" si="44"/>
        <v>0</v>
      </c>
      <c r="BF208" s="89">
        <f t="shared" si="45"/>
        <v>0</v>
      </c>
      <c r="BG208" s="89">
        <f t="shared" si="46"/>
        <v>0</v>
      </c>
      <c r="BH208" s="89">
        <f t="shared" si="47"/>
        <v>0</v>
      </c>
      <c r="BI208" s="89">
        <f t="shared" si="48"/>
        <v>0</v>
      </c>
      <c r="BJ208" s="6" t="s">
        <v>94</v>
      </c>
      <c r="BK208" s="89">
        <f t="shared" si="49"/>
        <v>0</v>
      </c>
      <c r="BL208" s="6" t="s">
        <v>158</v>
      </c>
      <c r="BM208" s="6" t="s">
        <v>360</v>
      </c>
    </row>
    <row r="209" spans="2:65" s="15" customFormat="1" ht="16.5" customHeight="1" x14ac:dyDescent="0.2">
      <c r="B209" s="16"/>
      <c r="C209" s="90" t="s">
        <v>361</v>
      </c>
      <c r="D209" s="90" t="s">
        <v>108</v>
      </c>
      <c r="E209" s="91" t="s">
        <v>362</v>
      </c>
      <c r="F209" s="228" t="s">
        <v>363</v>
      </c>
      <c r="G209" s="228"/>
      <c r="H209" s="228"/>
      <c r="I209" s="228"/>
      <c r="J209" s="92" t="s">
        <v>250</v>
      </c>
      <c r="K209" s="93">
        <v>1</v>
      </c>
      <c r="L209" s="229">
        <v>0</v>
      </c>
      <c r="M209" s="229"/>
      <c r="N209" s="229">
        <f t="shared" si="40"/>
        <v>0</v>
      </c>
      <c r="O209" s="230"/>
      <c r="P209" s="230"/>
      <c r="Q209" s="230"/>
      <c r="R209" s="19"/>
      <c r="T209" s="85" t="s">
        <v>17</v>
      </c>
      <c r="U209" s="86" t="s">
        <v>35</v>
      </c>
      <c r="V209" s="87">
        <v>0</v>
      </c>
      <c r="W209" s="87">
        <f t="shared" si="41"/>
        <v>0</v>
      </c>
      <c r="X209" s="87">
        <v>2.5000000000000001E-2</v>
      </c>
      <c r="Y209" s="87">
        <f t="shared" si="42"/>
        <v>2.5000000000000001E-2</v>
      </c>
      <c r="Z209" s="87">
        <v>0</v>
      </c>
      <c r="AA209" s="88">
        <f t="shared" si="43"/>
        <v>0</v>
      </c>
      <c r="AR209" s="6" t="s">
        <v>223</v>
      </c>
      <c r="AT209" s="6" t="s">
        <v>108</v>
      </c>
      <c r="AU209" s="6" t="s">
        <v>9</v>
      </c>
      <c r="AY209" s="6" t="s">
        <v>96</v>
      </c>
      <c r="BE209" s="89">
        <f t="shared" si="44"/>
        <v>0</v>
      </c>
      <c r="BF209" s="89">
        <f t="shared" si="45"/>
        <v>0</v>
      </c>
      <c r="BG209" s="89">
        <f t="shared" si="46"/>
        <v>0</v>
      </c>
      <c r="BH209" s="89">
        <f t="shared" si="47"/>
        <v>0</v>
      </c>
      <c r="BI209" s="89">
        <f t="shared" si="48"/>
        <v>0</v>
      </c>
      <c r="BJ209" s="6" t="s">
        <v>94</v>
      </c>
      <c r="BK209" s="89">
        <f t="shared" si="49"/>
        <v>0</v>
      </c>
      <c r="BL209" s="6" t="s">
        <v>158</v>
      </c>
      <c r="BM209" s="6" t="s">
        <v>364</v>
      </c>
    </row>
    <row r="210" spans="2:65" s="15" customFormat="1" ht="38.25" customHeight="1" x14ac:dyDescent="0.2">
      <c r="B210" s="16"/>
      <c r="C210" s="81" t="s">
        <v>365</v>
      </c>
      <c r="D210" s="81" t="s">
        <v>97</v>
      </c>
      <c r="E210" s="82" t="s">
        <v>366</v>
      </c>
      <c r="F210" s="231" t="s">
        <v>367</v>
      </c>
      <c r="G210" s="231"/>
      <c r="H210" s="231"/>
      <c r="I210" s="231"/>
      <c r="J210" s="83" t="s">
        <v>173</v>
      </c>
      <c r="K210" s="84">
        <v>7.22</v>
      </c>
      <c r="L210" s="230">
        <v>0</v>
      </c>
      <c r="M210" s="230"/>
      <c r="N210" s="230">
        <f t="shared" si="40"/>
        <v>0</v>
      </c>
      <c r="O210" s="230"/>
      <c r="P210" s="230"/>
      <c r="Q210" s="230"/>
      <c r="R210" s="19"/>
      <c r="T210" s="85" t="s">
        <v>17</v>
      </c>
      <c r="U210" s="86" t="s">
        <v>35</v>
      </c>
      <c r="V210" s="87">
        <v>0.52100000000000002</v>
      </c>
      <c r="W210" s="87">
        <f t="shared" si="41"/>
        <v>3.7616200000000002</v>
      </c>
      <c r="X210" s="87">
        <v>0</v>
      </c>
      <c r="Y210" s="87">
        <f t="shared" si="42"/>
        <v>0</v>
      </c>
      <c r="Z210" s="87">
        <v>0</v>
      </c>
      <c r="AA210" s="88">
        <f t="shared" si="43"/>
        <v>0</v>
      </c>
      <c r="AR210" s="6" t="s">
        <v>158</v>
      </c>
      <c r="AT210" s="6" t="s">
        <v>97</v>
      </c>
      <c r="AU210" s="6" t="s">
        <v>9</v>
      </c>
      <c r="AY210" s="6" t="s">
        <v>96</v>
      </c>
      <c r="BE210" s="89">
        <f t="shared" si="44"/>
        <v>0</v>
      </c>
      <c r="BF210" s="89">
        <f t="shared" si="45"/>
        <v>0</v>
      </c>
      <c r="BG210" s="89">
        <f t="shared" si="46"/>
        <v>0</v>
      </c>
      <c r="BH210" s="89">
        <f t="shared" si="47"/>
        <v>0</v>
      </c>
      <c r="BI210" s="89">
        <f t="shared" si="48"/>
        <v>0</v>
      </c>
      <c r="BJ210" s="6" t="s">
        <v>94</v>
      </c>
      <c r="BK210" s="89">
        <f t="shared" si="49"/>
        <v>0</v>
      </c>
      <c r="BL210" s="6" t="s">
        <v>158</v>
      </c>
      <c r="BM210" s="6" t="s">
        <v>368</v>
      </c>
    </row>
    <row r="211" spans="2:65" s="15" customFormat="1" ht="25.5" customHeight="1" x14ac:dyDescent="0.2">
      <c r="B211" s="16"/>
      <c r="C211" s="90" t="s">
        <v>369</v>
      </c>
      <c r="D211" s="90" t="s">
        <v>108</v>
      </c>
      <c r="E211" s="91" t="s">
        <v>370</v>
      </c>
      <c r="F211" s="228" t="s">
        <v>371</v>
      </c>
      <c r="G211" s="228"/>
      <c r="H211" s="228"/>
      <c r="I211" s="228"/>
      <c r="J211" s="92" t="s">
        <v>173</v>
      </c>
      <c r="K211" s="93">
        <v>7.22</v>
      </c>
      <c r="L211" s="229">
        <v>0</v>
      </c>
      <c r="M211" s="229"/>
      <c r="N211" s="229">
        <f t="shared" si="40"/>
        <v>0</v>
      </c>
      <c r="O211" s="230"/>
      <c r="P211" s="230"/>
      <c r="Q211" s="230"/>
      <c r="R211" s="19"/>
      <c r="T211" s="85" t="s">
        <v>17</v>
      </c>
      <c r="U211" s="86" t="s">
        <v>35</v>
      </c>
      <c r="V211" s="87">
        <v>0</v>
      </c>
      <c r="W211" s="87">
        <f t="shared" si="41"/>
        <v>0</v>
      </c>
      <c r="X211" s="87">
        <v>8.0000000000000002E-3</v>
      </c>
      <c r="Y211" s="87">
        <f t="shared" si="42"/>
        <v>5.7759999999999999E-2</v>
      </c>
      <c r="Z211" s="87">
        <v>0</v>
      </c>
      <c r="AA211" s="88">
        <f t="shared" si="43"/>
        <v>0</v>
      </c>
      <c r="AR211" s="6" t="s">
        <v>223</v>
      </c>
      <c r="AT211" s="6" t="s">
        <v>108</v>
      </c>
      <c r="AU211" s="6" t="s">
        <v>9</v>
      </c>
      <c r="AY211" s="6" t="s">
        <v>96</v>
      </c>
      <c r="BE211" s="89">
        <f t="shared" si="44"/>
        <v>0</v>
      </c>
      <c r="BF211" s="89">
        <f t="shared" si="45"/>
        <v>0</v>
      </c>
      <c r="BG211" s="89">
        <f t="shared" si="46"/>
        <v>0</v>
      </c>
      <c r="BH211" s="89">
        <f t="shared" si="47"/>
        <v>0</v>
      </c>
      <c r="BI211" s="89">
        <f t="shared" si="48"/>
        <v>0</v>
      </c>
      <c r="BJ211" s="6" t="s">
        <v>94</v>
      </c>
      <c r="BK211" s="89">
        <f t="shared" si="49"/>
        <v>0</v>
      </c>
      <c r="BL211" s="6" t="s">
        <v>158</v>
      </c>
      <c r="BM211" s="6" t="s">
        <v>372</v>
      </c>
    </row>
    <row r="212" spans="2:65" s="15" customFormat="1" ht="25.5" customHeight="1" x14ac:dyDescent="0.2">
      <c r="B212" s="16"/>
      <c r="C212" s="81" t="s">
        <v>373</v>
      </c>
      <c r="D212" s="81" t="s">
        <v>97</v>
      </c>
      <c r="E212" s="82" t="s">
        <v>374</v>
      </c>
      <c r="F212" s="231" t="s">
        <v>375</v>
      </c>
      <c r="G212" s="231"/>
      <c r="H212" s="231"/>
      <c r="I212" s="231"/>
      <c r="J212" s="83" t="s">
        <v>279</v>
      </c>
      <c r="K212" s="84">
        <v>2963.3159999999998</v>
      </c>
      <c r="L212" s="230">
        <v>0</v>
      </c>
      <c r="M212" s="230"/>
      <c r="N212" s="230">
        <f t="shared" si="40"/>
        <v>0</v>
      </c>
      <c r="O212" s="230"/>
      <c r="P212" s="230"/>
      <c r="Q212" s="230"/>
      <c r="R212" s="19"/>
      <c r="T212" s="85" t="s">
        <v>17</v>
      </c>
      <c r="U212" s="86" t="s">
        <v>35</v>
      </c>
      <c r="V212" s="87">
        <v>0</v>
      </c>
      <c r="W212" s="87">
        <f t="shared" si="41"/>
        <v>0</v>
      </c>
      <c r="X212" s="87">
        <v>0</v>
      </c>
      <c r="Y212" s="87">
        <f t="shared" si="42"/>
        <v>0</v>
      </c>
      <c r="Z212" s="87">
        <v>0</v>
      </c>
      <c r="AA212" s="88">
        <f t="shared" si="43"/>
        <v>0</v>
      </c>
      <c r="AR212" s="6" t="s">
        <v>158</v>
      </c>
      <c r="AT212" s="6" t="s">
        <v>97</v>
      </c>
      <c r="AU212" s="6" t="s">
        <v>9</v>
      </c>
      <c r="AY212" s="6" t="s">
        <v>96</v>
      </c>
      <c r="BE212" s="89">
        <f t="shared" si="44"/>
        <v>0</v>
      </c>
      <c r="BF212" s="89">
        <f t="shared" si="45"/>
        <v>0</v>
      </c>
      <c r="BG212" s="89">
        <f t="shared" si="46"/>
        <v>0</v>
      </c>
      <c r="BH212" s="89">
        <f t="shared" si="47"/>
        <v>0</v>
      </c>
      <c r="BI212" s="89">
        <f t="shared" si="48"/>
        <v>0</v>
      </c>
      <c r="BJ212" s="6" t="s">
        <v>94</v>
      </c>
      <c r="BK212" s="89">
        <f t="shared" si="49"/>
        <v>0</v>
      </c>
      <c r="BL212" s="6" t="s">
        <v>158</v>
      </c>
      <c r="BM212" s="6" t="s">
        <v>376</v>
      </c>
    </row>
    <row r="213" spans="2:65" s="74" customFormat="1" ht="29.85" customHeight="1" x14ac:dyDescent="0.3">
      <c r="B213" s="70"/>
      <c r="C213" s="71"/>
      <c r="D213" s="72" t="s">
        <v>69</v>
      </c>
      <c r="E213" s="72"/>
      <c r="F213" s="72"/>
      <c r="G213" s="72"/>
      <c r="H213" s="72"/>
      <c r="I213" s="72"/>
      <c r="J213" s="72"/>
      <c r="K213" s="72"/>
      <c r="L213" s="72"/>
      <c r="M213" s="72"/>
      <c r="N213" s="232">
        <f>BK213</f>
        <v>0</v>
      </c>
      <c r="O213" s="233"/>
      <c r="P213" s="233"/>
      <c r="Q213" s="233"/>
      <c r="R213" s="73"/>
      <c r="T213" s="75"/>
      <c r="U213" s="71"/>
      <c r="V213" s="71"/>
      <c r="W213" s="76">
        <f>SUM(W214:W215)</f>
        <v>0.26600000000000001</v>
      </c>
      <c r="X213" s="71"/>
      <c r="Y213" s="76">
        <f>SUM(Y214:Y215)</f>
        <v>6.9999999999999994E-5</v>
      </c>
      <c r="Z213" s="71"/>
      <c r="AA213" s="77">
        <f>SUM(AA214:AA215)</f>
        <v>0</v>
      </c>
      <c r="AR213" s="78" t="s">
        <v>9</v>
      </c>
      <c r="AT213" s="79" t="s">
        <v>93</v>
      </c>
      <c r="AU213" s="79" t="s">
        <v>94</v>
      </c>
      <c r="AY213" s="78" t="s">
        <v>96</v>
      </c>
      <c r="BK213" s="80">
        <f>SUM(BK214:BK215)</f>
        <v>0</v>
      </c>
    </row>
    <row r="214" spans="2:65" s="15" customFormat="1" ht="25.5" customHeight="1" x14ac:dyDescent="0.2">
      <c r="B214" s="16"/>
      <c r="C214" s="81" t="s">
        <v>377</v>
      </c>
      <c r="D214" s="81" t="s">
        <v>97</v>
      </c>
      <c r="E214" s="82" t="s">
        <v>378</v>
      </c>
      <c r="F214" s="231" t="s">
        <v>379</v>
      </c>
      <c r="G214" s="231"/>
      <c r="H214" s="231"/>
      <c r="I214" s="231"/>
      <c r="J214" s="83" t="s">
        <v>250</v>
      </c>
      <c r="K214" s="84">
        <v>1</v>
      </c>
      <c r="L214" s="230">
        <v>0</v>
      </c>
      <c r="M214" s="230"/>
      <c r="N214" s="230">
        <f>ROUND(L214*K214,1)</f>
        <v>0</v>
      </c>
      <c r="O214" s="230"/>
      <c r="P214" s="230"/>
      <c r="Q214" s="230"/>
      <c r="R214" s="19"/>
      <c r="T214" s="85" t="s">
        <v>17</v>
      </c>
      <c r="U214" s="86" t="s">
        <v>35</v>
      </c>
      <c r="V214" s="87">
        <v>0.26600000000000001</v>
      </c>
      <c r="W214" s="87">
        <f>V214*K214</f>
        <v>0.26600000000000001</v>
      </c>
      <c r="X214" s="87">
        <v>6.9999999999999994E-5</v>
      </c>
      <c r="Y214" s="87">
        <f>X214*K214</f>
        <v>6.9999999999999994E-5</v>
      </c>
      <c r="Z214" s="87">
        <v>0</v>
      </c>
      <c r="AA214" s="88">
        <f>Z214*K214</f>
        <v>0</v>
      </c>
      <c r="AR214" s="6" t="s">
        <v>158</v>
      </c>
      <c r="AT214" s="6" t="s">
        <v>97</v>
      </c>
      <c r="AU214" s="6" t="s">
        <v>9</v>
      </c>
      <c r="AY214" s="6" t="s">
        <v>96</v>
      </c>
      <c r="BE214" s="89">
        <f>IF(U214="základní",N214,0)</f>
        <v>0</v>
      </c>
      <c r="BF214" s="89">
        <f>IF(U214="snížená",N214,0)</f>
        <v>0</v>
      </c>
      <c r="BG214" s="89">
        <f>IF(U214="zákl. přenesená",N214,0)</f>
        <v>0</v>
      </c>
      <c r="BH214" s="89">
        <f>IF(U214="sníž. přenesená",N214,0)</f>
        <v>0</v>
      </c>
      <c r="BI214" s="89">
        <f>IF(U214="nulová",N214,0)</f>
        <v>0</v>
      </c>
      <c r="BJ214" s="6" t="s">
        <v>94</v>
      </c>
      <c r="BK214" s="89">
        <f>ROUND(L214*K214,1)</f>
        <v>0</v>
      </c>
      <c r="BL214" s="6" t="s">
        <v>158</v>
      </c>
      <c r="BM214" s="6" t="s">
        <v>380</v>
      </c>
    </row>
    <row r="215" spans="2:65" s="15" customFormat="1" ht="25.5" customHeight="1" x14ac:dyDescent="0.2">
      <c r="B215" s="16"/>
      <c r="C215" s="81" t="s">
        <v>381</v>
      </c>
      <c r="D215" s="81" t="s">
        <v>97</v>
      </c>
      <c r="E215" s="82" t="s">
        <v>382</v>
      </c>
      <c r="F215" s="231" t="s">
        <v>383</v>
      </c>
      <c r="G215" s="231"/>
      <c r="H215" s="231"/>
      <c r="I215" s="231"/>
      <c r="J215" s="83" t="s">
        <v>279</v>
      </c>
      <c r="K215" s="84">
        <v>260</v>
      </c>
      <c r="L215" s="230">
        <v>0</v>
      </c>
      <c r="M215" s="230"/>
      <c r="N215" s="230">
        <f>ROUND(L215*K215,1)</f>
        <v>0</v>
      </c>
      <c r="O215" s="230"/>
      <c r="P215" s="230"/>
      <c r="Q215" s="230"/>
      <c r="R215" s="19"/>
      <c r="T215" s="85" t="s">
        <v>17</v>
      </c>
      <c r="U215" s="86" t="s">
        <v>35</v>
      </c>
      <c r="V215" s="87">
        <v>0</v>
      </c>
      <c r="W215" s="87">
        <f>V215*K215</f>
        <v>0</v>
      </c>
      <c r="X215" s="87">
        <v>0</v>
      </c>
      <c r="Y215" s="87">
        <f>X215*K215</f>
        <v>0</v>
      </c>
      <c r="Z215" s="87">
        <v>0</v>
      </c>
      <c r="AA215" s="88">
        <f>Z215*K215</f>
        <v>0</v>
      </c>
      <c r="AR215" s="6" t="s">
        <v>158</v>
      </c>
      <c r="AT215" s="6" t="s">
        <v>97</v>
      </c>
      <c r="AU215" s="6" t="s">
        <v>9</v>
      </c>
      <c r="AY215" s="6" t="s">
        <v>96</v>
      </c>
      <c r="BE215" s="89">
        <f>IF(U215="základní",N215,0)</f>
        <v>0</v>
      </c>
      <c r="BF215" s="89">
        <f>IF(U215="snížená",N215,0)</f>
        <v>0</v>
      </c>
      <c r="BG215" s="89">
        <f>IF(U215="zákl. přenesená",N215,0)</f>
        <v>0</v>
      </c>
      <c r="BH215" s="89">
        <f>IF(U215="sníž. přenesená",N215,0)</f>
        <v>0</v>
      </c>
      <c r="BI215" s="89">
        <f>IF(U215="nulová",N215,0)</f>
        <v>0</v>
      </c>
      <c r="BJ215" s="6" t="s">
        <v>94</v>
      </c>
      <c r="BK215" s="89">
        <f>ROUND(L215*K215,1)</f>
        <v>0</v>
      </c>
      <c r="BL215" s="6" t="s">
        <v>158</v>
      </c>
      <c r="BM215" s="6" t="s">
        <v>384</v>
      </c>
    </row>
    <row r="216" spans="2:65" s="74" customFormat="1" ht="29.85" customHeight="1" x14ac:dyDescent="0.3">
      <c r="B216" s="70"/>
      <c r="C216" s="71"/>
      <c r="D216" s="72" t="s">
        <v>70</v>
      </c>
      <c r="E216" s="72"/>
      <c r="F216" s="72"/>
      <c r="G216" s="72"/>
      <c r="H216" s="72"/>
      <c r="I216" s="72"/>
      <c r="J216" s="72"/>
      <c r="K216" s="72"/>
      <c r="L216" s="72"/>
      <c r="M216" s="72"/>
      <c r="N216" s="232">
        <f>BK216</f>
        <v>0</v>
      </c>
      <c r="O216" s="233"/>
      <c r="P216" s="233"/>
      <c r="Q216" s="233"/>
      <c r="R216" s="73"/>
      <c r="T216" s="75"/>
      <c r="U216" s="71"/>
      <c r="V216" s="71"/>
      <c r="W216" s="76">
        <f>SUM(W217:W219)</f>
        <v>51.128999999999998</v>
      </c>
      <c r="X216" s="71"/>
      <c r="Y216" s="76">
        <f>SUM(Y217:Y219)</f>
        <v>2.0066850000000001</v>
      </c>
      <c r="Z216" s="71"/>
      <c r="AA216" s="77">
        <f>SUM(AA217:AA219)</f>
        <v>0</v>
      </c>
      <c r="AR216" s="78" t="s">
        <v>9</v>
      </c>
      <c r="AT216" s="79" t="s">
        <v>93</v>
      </c>
      <c r="AU216" s="79" t="s">
        <v>94</v>
      </c>
      <c r="AY216" s="78" t="s">
        <v>96</v>
      </c>
      <c r="BK216" s="80">
        <f>SUM(BK217:BK219)</f>
        <v>0</v>
      </c>
    </row>
    <row r="217" spans="2:65" s="15" customFormat="1" ht="38.25" customHeight="1" x14ac:dyDescent="0.2">
      <c r="B217" s="16"/>
      <c r="C217" s="81" t="s">
        <v>385</v>
      </c>
      <c r="D217" s="81" t="s">
        <v>97</v>
      </c>
      <c r="E217" s="82" t="s">
        <v>386</v>
      </c>
      <c r="F217" s="231" t="s">
        <v>387</v>
      </c>
      <c r="G217" s="231"/>
      <c r="H217" s="231"/>
      <c r="I217" s="231"/>
      <c r="J217" s="83" t="s">
        <v>115</v>
      </c>
      <c r="K217" s="84">
        <v>85.5</v>
      </c>
      <c r="L217" s="230">
        <v>0</v>
      </c>
      <c r="M217" s="230"/>
      <c r="N217" s="230">
        <f>ROUND(L217*K217,1)</f>
        <v>0</v>
      </c>
      <c r="O217" s="230"/>
      <c r="P217" s="230"/>
      <c r="Q217" s="230"/>
      <c r="R217" s="19"/>
      <c r="T217" s="85" t="s">
        <v>17</v>
      </c>
      <c r="U217" s="86" t="s">
        <v>35</v>
      </c>
      <c r="V217" s="87">
        <v>0.59799999999999998</v>
      </c>
      <c r="W217" s="87">
        <f>V217*K217</f>
        <v>51.128999999999998</v>
      </c>
      <c r="X217" s="87">
        <v>3.4499999999999999E-3</v>
      </c>
      <c r="Y217" s="87">
        <f>X217*K217</f>
        <v>0.29497499999999999</v>
      </c>
      <c r="Z217" s="87">
        <v>0</v>
      </c>
      <c r="AA217" s="88">
        <f>Z217*K217</f>
        <v>0</v>
      </c>
      <c r="AR217" s="6" t="s">
        <v>158</v>
      </c>
      <c r="AT217" s="6" t="s">
        <v>97</v>
      </c>
      <c r="AU217" s="6" t="s">
        <v>9</v>
      </c>
      <c r="AY217" s="6" t="s">
        <v>96</v>
      </c>
      <c r="BE217" s="89">
        <f>IF(U217="základní",N217,0)</f>
        <v>0</v>
      </c>
      <c r="BF217" s="89">
        <f>IF(U217="snížená",N217,0)</f>
        <v>0</v>
      </c>
      <c r="BG217" s="89">
        <f>IF(U217="zákl. přenesená",N217,0)</f>
        <v>0</v>
      </c>
      <c r="BH217" s="89">
        <f>IF(U217="sníž. přenesená",N217,0)</f>
        <v>0</v>
      </c>
      <c r="BI217" s="89">
        <f>IF(U217="nulová",N217,0)</f>
        <v>0</v>
      </c>
      <c r="BJ217" s="6" t="s">
        <v>94</v>
      </c>
      <c r="BK217" s="89">
        <f>ROUND(L217*K217,1)</f>
        <v>0</v>
      </c>
      <c r="BL217" s="6" t="s">
        <v>158</v>
      </c>
      <c r="BM217" s="6" t="s">
        <v>388</v>
      </c>
    </row>
    <row r="218" spans="2:65" s="15" customFormat="1" ht="16.5" customHeight="1" x14ac:dyDescent="0.2">
      <c r="B218" s="16"/>
      <c r="C218" s="90" t="s">
        <v>389</v>
      </c>
      <c r="D218" s="90" t="s">
        <v>108</v>
      </c>
      <c r="E218" s="91" t="s">
        <v>390</v>
      </c>
      <c r="F218" s="228" t="s">
        <v>391</v>
      </c>
      <c r="G218" s="228"/>
      <c r="H218" s="228"/>
      <c r="I218" s="228"/>
      <c r="J218" s="92" t="s">
        <v>115</v>
      </c>
      <c r="K218" s="93">
        <v>94.05</v>
      </c>
      <c r="L218" s="229">
        <v>0</v>
      </c>
      <c r="M218" s="229"/>
      <c r="N218" s="229">
        <f>ROUND(L218*K218,1)</f>
        <v>0</v>
      </c>
      <c r="O218" s="230"/>
      <c r="P218" s="230"/>
      <c r="Q218" s="230"/>
      <c r="R218" s="19"/>
      <c r="T218" s="85" t="s">
        <v>17</v>
      </c>
      <c r="U218" s="86" t="s">
        <v>35</v>
      </c>
      <c r="V218" s="87">
        <v>0</v>
      </c>
      <c r="W218" s="87">
        <f>V218*K218</f>
        <v>0</v>
      </c>
      <c r="X218" s="87">
        <v>1.8200000000000001E-2</v>
      </c>
      <c r="Y218" s="87">
        <f>X218*K218</f>
        <v>1.7117100000000001</v>
      </c>
      <c r="Z218" s="87">
        <v>0</v>
      </c>
      <c r="AA218" s="88">
        <f>Z218*K218</f>
        <v>0</v>
      </c>
      <c r="AR218" s="6" t="s">
        <v>223</v>
      </c>
      <c r="AT218" s="6" t="s">
        <v>108</v>
      </c>
      <c r="AU218" s="6" t="s">
        <v>9</v>
      </c>
      <c r="AY218" s="6" t="s">
        <v>96</v>
      </c>
      <c r="BE218" s="89">
        <f>IF(U218="základní",N218,0)</f>
        <v>0</v>
      </c>
      <c r="BF218" s="89">
        <f>IF(U218="snížená",N218,0)</f>
        <v>0</v>
      </c>
      <c r="BG218" s="89">
        <f>IF(U218="zákl. přenesená",N218,0)</f>
        <v>0</v>
      </c>
      <c r="BH218" s="89">
        <f>IF(U218="sníž. přenesená",N218,0)</f>
        <v>0</v>
      </c>
      <c r="BI218" s="89">
        <f>IF(U218="nulová",N218,0)</f>
        <v>0</v>
      </c>
      <c r="BJ218" s="6" t="s">
        <v>94</v>
      </c>
      <c r="BK218" s="89">
        <f>ROUND(L218*K218,1)</f>
        <v>0</v>
      </c>
      <c r="BL218" s="6" t="s">
        <v>158</v>
      </c>
      <c r="BM218" s="6" t="s">
        <v>392</v>
      </c>
    </row>
    <row r="219" spans="2:65" s="15" customFormat="1" ht="25.5" customHeight="1" x14ac:dyDescent="0.2">
      <c r="B219" s="16"/>
      <c r="C219" s="81" t="s">
        <v>393</v>
      </c>
      <c r="D219" s="81" t="s">
        <v>97</v>
      </c>
      <c r="E219" s="82" t="s">
        <v>394</v>
      </c>
      <c r="F219" s="231" t="s">
        <v>395</v>
      </c>
      <c r="G219" s="231"/>
      <c r="H219" s="231"/>
      <c r="I219" s="231"/>
      <c r="J219" s="83" t="s">
        <v>279</v>
      </c>
      <c r="K219" s="84">
        <v>676.476</v>
      </c>
      <c r="L219" s="230">
        <v>0</v>
      </c>
      <c r="M219" s="230"/>
      <c r="N219" s="230">
        <f>ROUND(L219*K219,1)</f>
        <v>0</v>
      </c>
      <c r="O219" s="230"/>
      <c r="P219" s="230"/>
      <c r="Q219" s="230"/>
      <c r="R219" s="19"/>
      <c r="T219" s="85" t="s">
        <v>17</v>
      </c>
      <c r="U219" s="86" t="s">
        <v>35</v>
      </c>
      <c r="V219" s="87">
        <v>0</v>
      </c>
      <c r="W219" s="87">
        <f>V219*K219</f>
        <v>0</v>
      </c>
      <c r="X219" s="87">
        <v>0</v>
      </c>
      <c r="Y219" s="87">
        <f>X219*K219</f>
        <v>0</v>
      </c>
      <c r="Z219" s="87">
        <v>0</v>
      </c>
      <c r="AA219" s="88">
        <f>Z219*K219</f>
        <v>0</v>
      </c>
      <c r="AR219" s="6" t="s">
        <v>158</v>
      </c>
      <c r="AT219" s="6" t="s">
        <v>97</v>
      </c>
      <c r="AU219" s="6" t="s">
        <v>9</v>
      </c>
      <c r="AY219" s="6" t="s">
        <v>96</v>
      </c>
      <c r="BE219" s="89">
        <f>IF(U219="základní",N219,0)</f>
        <v>0</v>
      </c>
      <c r="BF219" s="89">
        <f>IF(U219="snížená",N219,0)</f>
        <v>0</v>
      </c>
      <c r="BG219" s="89">
        <f>IF(U219="zákl. přenesená",N219,0)</f>
        <v>0</v>
      </c>
      <c r="BH219" s="89">
        <f>IF(U219="sníž. přenesená",N219,0)</f>
        <v>0</v>
      </c>
      <c r="BI219" s="89">
        <f>IF(U219="nulová",N219,0)</f>
        <v>0</v>
      </c>
      <c r="BJ219" s="6" t="s">
        <v>94</v>
      </c>
      <c r="BK219" s="89">
        <f>ROUND(L219*K219,1)</f>
        <v>0</v>
      </c>
      <c r="BL219" s="6" t="s">
        <v>158</v>
      </c>
      <c r="BM219" s="6" t="s">
        <v>396</v>
      </c>
    </row>
    <row r="220" spans="2:65" s="74" customFormat="1" ht="29.85" customHeight="1" x14ac:dyDescent="0.3">
      <c r="B220" s="70"/>
      <c r="C220" s="71"/>
      <c r="D220" s="72" t="s">
        <v>71</v>
      </c>
      <c r="E220" s="72"/>
      <c r="F220" s="72"/>
      <c r="G220" s="72"/>
      <c r="H220" s="72"/>
      <c r="I220" s="72"/>
      <c r="J220" s="72"/>
      <c r="K220" s="72"/>
      <c r="L220" s="72"/>
      <c r="M220" s="72"/>
      <c r="N220" s="232">
        <f>BK220</f>
        <v>0</v>
      </c>
      <c r="O220" s="233"/>
      <c r="P220" s="233"/>
      <c r="Q220" s="233"/>
      <c r="R220" s="73"/>
      <c r="T220" s="75"/>
      <c r="U220" s="71"/>
      <c r="V220" s="71"/>
      <c r="W220" s="76">
        <f>SUM(W221:W222)</f>
        <v>2.496054</v>
      </c>
      <c r="X220" s="71"/>
      <c r="Y220" s="76">
        <f>SUM(Y221:Y222)</f>
        <v>5.5382399999999998E-2</v>
      </c>
      <c r="Z220" s="71"/>
      <c r="AA220" s="77">
        <f>SUM(AA221:AA222)</f>
        <v>0</v>
      </c>
      <c r="AR220" s="78" t="s">
        <v>9</v>
      </c>
      <c r="AT220" s="79" t="s">
        <v>93</v>
      </c>
      <c r="AU220" s="79" t="s">
        <v>94</v>
      </c>
      <c r="AY220" s="78" t="s">
        <v>96</v>
      </c>
      <c r="BK220" s="80">
        <f>SUM(BK221:BK222)</f>
        <v>0</v>
      </c>
    </row>
    <row r="221" spans="2:65" s="15" customFormat="1" ht="25.5" customHeight="1" x14ac:dyDescent="0.2">
      <c r="B221" s="16"/>
      <c r="C221" s="81" t="s">
        <v>397</v>
      </c>
      <c r="D221" s="81" t="s">
        <v>97</v>
      </c>
      <c r="E221" s="82" t="s">
        <v>398</v>
      </c>
      <c r="F221" s="231" t="s">
        <v>399</v>
      </c>
      <c r="G221" s="231"/>
      <c r="H221" s="231"/>
      <c r="I221" s="231"/>
      <c r="J221" s="83" t="s">
        <v>115</v>
      </c>
      <c r="K221" s="84">
        <v>3.8460000000000001</v>
      </c>
      <c r="L221" s="230">
        <v>0</v>
      </c>
      <c r="M221" s="230"/>
      <c r="N221" s="230">
        <f>ROUND(L221*K221,1)</f>
        <v>0</v>
      </c>
      <c r="O221" s="230"/>
      <c r="P221" s="230"/>
      <c r="Q221" s="230"/>
      <c r="R221" s="19"/>
      <c r="T221" s="85" t="s">
        <v>17</v>
      </c>
      <c r="U221" s="86" t="s">
        <v>35</v>
      </c>
      <c r="V221" s="87">
        <v>0.64900000000000002</v>
      </c>
      <c r="W221" s="87">
        <f>V221*K221</f>
        <v>2.496054</v>
      </c>
      <c r="X221" s="87">
        <v>1.44E-2</v>
      </c>
      <c r="Y221" s="87">
        <f>X221*K221</f>
        <v>5.5382399999999998E-2</v>
      </c>
      <c r="Z221" s="87">
        <v>0</v>
      </c>
      <c r="AA221" s="88">
        <f>Z221*K221</f>
        <v>0</v>
      </c>
      <c r="AR221" s="6" t="s">
        <v>158</v>
      </c>
      <c r="AT221" s="6" t="s">
        <v>97</v>
      </c>
      <c r="AU221" s="6" t="s">
        <v>9</v>
      </c>
      <c r="AY221" s="6" t="s">
        <v>96</v>
      </c>
      <c r="BE221" s="89">
        <f>IF(U221="základní",N221,0)</f>
        <v>0</v>
      </c>
      <c r="BF221" s="89">
        <f>IF(U221="snížená",N221,0)</f>
        <v>0</v>
      </c>
      <c r="BG221" s="89">
        <f>IF(U221="zákl. přenesená",N221,0)</f>
        <v>0</v>
      </c>
      <c r="BH221" s="89">
        <f>IF(U221="sníž. přenesená",N221,0)</f>
        <v>0</v>
      </c>
      <c r="BI221" s="89">
        <f>IF(U221="nulová",N221,0)</f>
        <v>0</v>
      </c>
      <c r="BJ221" s="6" t="s">
        <v>94</v>
      </c>
      <c r="BK221" s="89">
        <f>ROUND(L221*K221,1)</f>
        <v>0</v>
      </c>
      <c r="BL221" s="6" t="s">
        <v>158</v>
      </c>
      <c r="BM221" s="6" t="s">
        <v>400</v>
      </c>
    </row>
    <row r="222" spans="2:65" s="15" customFormat="1" ht="25.5" customHeight="1" x14ac:dyDescent="0.2">
      <c r="B222" s="16"/>
      <c r="C222" s="81" t="s">
        <v>401</v>
      </c>
      <c r="D222" s="81" t="s">
        <v>97</v>
      </c>
      <c r="E222" s="82" t="s">
        <v>402</v>
      </c>
      <c r="F222" s="231" t="s">
        <v>403</v>
      </c>
      <c r="G222" s="231"/>
      <c r="H222" s="231"/>
      <c r="I222" s="231"/>
      <c r="J222" s="83" t="s">
        <v>279</v>
      </c>
      <c r="K222" s="84">
        <v>11.384</v>
      </c>
      <c r="L222" s="230">
        <v>0</v>
      </c>
      <c r="M222" s="230"/>
      <c r="N222" s="230">
        <f>ROUND(L222*K222,1)</f>
        <v>0</v>
      </c>
      <c r="O222" s="230"/>
      <c r="P222" s="230"/>
      <c r="Q222" s="230"/>
      <c r="R222" s="19"/>
      <c r="T222" s="85" t="s">
        <v>17</v>
      </c>
      <c r="U222" s="86" t="s">
        <v>35</v>
      </c>
      <c r="V222" s="87">
        <v>0</v>
      </c>
      <c r="W222" s="87">
        <f>V222*K222</f>
        <v>0</v>
      </c>
      <c r="X222" s="87">
        <v>0</v>
      </c>
      <c r="Y222" s="87">
        <f>X222*K222</f>
        <v>0</v>
      </c>
      <c r="Z222" s="87">
        <v>0</v>
      </c>
      <c r="AA222" s="88">
        <f>Z222*K222</f>
        <v>0</v>
      </c>
      <c r="AR222" s="6" t="s">
        <v>158</v>
      </c>
      <c r="AT222" s="6" t="s">
        <v>97</v>
      </c>
      <c r="AU222" s="6" t="s">
        <v>9</v>
      </c>
      <c r="AY222" s="6" t="s">
        <v>96</v>
      </c>
      <c r="BE222" s="89">
        <f>IF(U222="základní",N222,0)</f>
        <v>0</v>
      </c>
      <c r="BF222" s="89">
        <f>IF(U222="snížená",N222,0)</f>
        <v>0</v>
      </c>
      <c r="BG222" s="89">
        <f>IF(U222="zákl. přenesená",N222,0)</f>
        <v>0</v>
      </c>
      <c r="BH222" s="89">
        <f>IF(U222="sníž. přenesená",N222,0)</f>
        <v>0</v>
      </c>
      <c r="BI222" s="89">
        <f>IF(U222="nulová",N222,0)</f>
        <v>0</v>
      </c>
      <c r="BJ222" s="6" t="s">
        <v>94</v>
      </c>
      <c r="BK222" s="89">
        <f>ROUND(L222*K222,1)</f>
        <v>0</v>
      </c>
      <c r="BL222" s="6" t="s">
        <v>158</v>
      </c>
      <c r="BM222" s="6" t="s">
        <v>404</v>
      </c>
    </row>
    <row r="223" spans="2:65" s="74" customFormat="1" ht="29.85" customHeight="1" x14ac:dyDescent="0.3">
      <c r="B223" s="70"/>
      <c r="C223" s="71"/>
      <c r="D223" s="72" t="s">
        <v>72</v>
      </c>
      <c r="E223" s="72"/>
      <c r="F223" s="72"/>
      <c r="G223" s="72"/>
      <c r="H223" s="72"/>
      <c r="I223" s="72"/>
      <c r="J223" s="72"/>
      <c r="K223" s="72"/>
      <c r="L223" s="72"/>
      <c r="M223" s="72"/>
      <c r="N223" s="232">
        <f>BK223</f>
        <v>0</v>
      </c>
      <c r="O223" s="233"/>
      <c r="P223" s="233"/>
      <c r="Q223" s="233"/>
      <c r="R223" s="73"/>
      <c r="T223" s="75"/>
      <c r="U223" s="71"/>
      <c r="V223" s="71"/>
      <c r="W223" s="76">
        <f>SUM(W224:W225)</f>
        <v>14.693567999999999</v>
      </c>
      <c r="X223" s="71"/>
      <c r="Y223" s="76">
        <f>SUM(Y224:Y225)</f>
        <v>7.2733161600000013E-2</v>
      </c>
      <c r="Z223" s="71"/>
      <c r="AA223" s="77">
        <f>SUM(AA224:AA225)</f>
        <v>0</v>
      </c>
      <c r="AR223" s="78" t="s">
        <v>9</v>
      </c>
      <c r="AT223" s="79" t="s">
        <v>93</v>
      </c>
      <c r="AU223" s="79" t="s">
        <v>94</v>
      </c>
      <c r="AY223" s="78" t="s">
        <v>96</v>
      </c>
      <c r="BK223" s="80">
        <f>SUM(BK224:BK225)</f>
        <v>0</v>
      </c>
    </row>
    <row r="224" spans="2:65" s="15" customFormat="1" ht="38.25" customHeight="1" x14ac:dyDescent="0.2">
      <c r="B224" s="16"/>
      <c r="C224" s="81" t="s">
        <v>405</v>
      </c>
      <c r="D224" s="81" t="s">
        <v>97</v>
      </c>
      <c r="E224" s="82" t="s">
        <v>406</v>
      </c>
      <c r="F224" s="231" t="s">
        <v>407</v>
      </c>
      <c r="G224" s="231"/>
      <c r="H224" s="231"/>
      <c r="I224" s="231"/>
      <c r="J224" s="83" t="s">
        <v>115</v>
      </c>
      <c r="K224" s="84">
        <v>229.58699999999999</v>
      </c>
      <c r="L224" s="230">
        <v>0</v>
      </c>
      <c r="M224" s="230"/>
      <c r="N224" s="230">
        <f>ROUND(L224*K224,1)</f>
        <v>0</v>
      </c>
      <c r="O224" s="230"/>
      <c r="P224" s="230"/>
      <c r="Q224" s="230"/>
      <c r="R224" s="19"/>
      <c r="T224" s="85" t="s">
        <v>17</v>
      </c>
      <c r="U224" s="86" t="s">
        <v>35</v>
      </c>
      <c r="V224" s="87">
        <v>0</v>
      </c>
      <c r="W224" s="87">
        <f>V224*K224</f>
        <v>0</v>
      </c>
      <c r="X224" s="87">
        <v>3.0800000000000003E-5</v>
      </c>
      <c r="Y224" s="87">
        <f>X224*K224</f>
        <v>7.0712796000000008E-3</v>
      </c>
      <c r="Z224" s="87">
        <v>0</v>
      </c>
      <c r="AA224" s="88">
        <f>Z224*K224</f>
        <v>0</v>
      </c>
      <c r="AR224" s="6" t="s">
        <v>158</v>
      </c>
      <c r="AT224" s="6" t="s">
        <v>97</v>
      </c>
      <c r="AU224" s="6" t="s">
        <v>9</v>
      </c>
      <c r="AY224" s="6" t="s">
        <v>96</v>
      </c>
      <c r="BE224" s="89">
        <f>IF(U224="základní",N224,0)</f>
        <v>0</v>
      </c>
      <c r="BF224" s="89">
        <f>IF(U224="snížená",N224,0)</f>
        <v>0</v>
      </c>
      <c r="BG224" s="89">
        <f>IF(U224="zákl. přenesená",N224,0)</f>
        <v>0</v>
      </c>
      <c r="BH224" s="89">
        <f>IF(U224="sníž. přenesená",N224,0)</f>
        <v>0</v>
      </c>
      <c r="BI224" s="89">
        <f>IF(U224="nulová",N224,0)</f>
        <v>0</v>
      </c>
      <c r="BJ224" s="6" t="s">
        <v>94</v>
      </c>
      <c r="BK224" s="89">
        <f>ROUND(L224*K224,1)</f>
        <v>0</v>
      </c>
      <c r="BL224" s="6" t="s">
        <v>158</v>
      </c>
      <c r="BM224" s="6" t="s">
        <v>408</v>
      </c>
    </row>
    <row r="225" spans="2:65" s="15" customFormat="1" ht="38.25" customHeight="1" x14ac:dyDescent="0.2">
      <c r="B225" s="16"/>
      <c r="C225" s="81" t="s">
        <v>409</v>
      </c>
      <c r="D225" s="81" t="s">
        <v>97</v>
      </c>
      <c r="E225" s="82" t="s">
        <v>410</v>
      </c>
      <c r="F225" s="231" t="s">
        <v>411</v>
      </c>
      <c r="G225" s="231"/>
      <c r="H225" s="231"/>
      <c r="I225" s="231"/>
      <c r="J225" s="83" t="s">
        <v>115</v>
      </c>
      <c r="K225" s="84">
        <v>229.58699999999999</v>
      </c>
      <c r="L225" s="230">
        <v>0</v>
      </c>
      <c r="M225" s="230"/>
      <c r="N225" s="230">
        <f>ROUND(L225*K225,1)</f>
        <v>0</v>
      </c>
      <c r="O225" s="230"/>
      <c r="P225" s="230"/>
      <c r="Q225" s="230"/>
      <c r="R225" s="19"/>
      <c r="T225" s="85" t="s">
        <v>17</v>
      </c>
      <c r="U225" s="86" t="s">
        <v>35</v>
      </c>
      <c r="V225" s="87">
        <v>6.4000000000000001E-2</v>
      </c>
      <c r="W225" s="87">
        <f>V225*K225</f>
        <v>14.693567999999999</v>
      </c>
      <c r="X225" s="87">
        <v>2.8600000000000001E-4</v>
      </c>
      <c r="Y225" s="87">
        <f>X225*K225</f>
        <v>6.5661882000000005E-2</v>
      </c>
      <c r="Z225" s="87">
        <v>0</v>
      </c>
      <c r="AA225" s="88">
        <f>Z225*K225</f>
        <v>0</v>
      </c>
      <c r="AR225" s="6" t="s">
        <v>158</v>
      </c>
      <c r="AT225" s="6" t="s">
        <v>97</v>
      </c>
      <c r="AU225" s="6" t="s">
        <v>9</v>
      </c>
      <c r="AY225" s="6" t="s">
        <v>96</v>
      </c>
      <c r="BE225" s="89">
        <f>IF(U225="základní",N225,0)</f>
        <v>0</v>
      </c>
      <c r="BF225" s="89">
        <f>IF(U225="snížená",N225,0)</f>
        <v>0</v>
      </c>
      <c r="BG225" s="89">
        <f>IF(U225="zákl. přenesená",N225,0)</f>
        <v>0</v>
      </c>
      <c r="BH225" s="89">
        <f>IF(U225="sníž. přenesená",N225,0)</f>
        <v>0</v>
      </c>
      <c r="BI225" s="89">
        <f>IF(U225="nulová",N225,0)</f>
        <v>0</v>
      </c>
      <c r="BJ225" s="6" t="s">
        <v>94</v>
      </c>
      <c r="BK225" s="89">
        <f>ROUND(L225*K225,1)</f>
        <v>0</v>
      </c>
      <c r="BL225" s="6" t="s">
        <v>158</v>
      </c>
      <c r="BM225" s="6" t="s">
        <v>412</v>
      </c>
    </row>
    <row r="226" spans="2:65" s="74" customFormat="1" ht="29.85" customHeight="1" x14ac:dyDescent="0.3">
      <c r="B226" s="70"/>
      <c r="C226" s="71"/>
      <c r="D226" s="72" t="s">
        <v>73</v>
      </c>
      <c r="E226" s="72"/>
      <c r="F226" s="72"/>
      <c r="G226" s="72"/>
      <c r="H226" s="72"/>
      <c r="I226" s="72"/>
      <c r="J226" s="72"/>
      <c r="K226" s="72"/>
      <c r="L226" s="72"/>
      <c r="M226" s="72"/>
      <c r="N226" s="232">
        <f>BK226</f>
        <v>0</v>
      </c>
      <c r="O226" s="233"/>
      <c r="P226" s="233"/>
      <c r="Q226" s="233"/>
      <c r="R226" s="73"/>
      <c r="T226" s="75"/>
      <c r="U226" s="71"/>
      <c r="V226" s="71"/>
      <c r="W226" s="76">
        <f>SUM(W227:W228)</f>
        <v>2</v>
      </c>
      <c r="X226" s="71"/>
      <c r="Y226" s="76">
        <f>SUM(Y227:Y228)</f>
        <v>7.8780000000000003E-2</v>
      </c>
      <c r="Z226" s="71"/>
      <c r="AA226" s="77">
        <f>SUM(AA227:AA228)</f>
        <v>0</v>
      </c>
      <c r="AR226" s="78" t="s">
        <v>9</v>
      </c>
      <c r="AT226" s="79" t="s">
        <v>93</v>
      </c>
      <c r="AU226" s="79" t="s">
        <v>94</v>
      </c>
      <c r="AY226" s="78" t="s">
        <v>96</v>
      </c>
      <c r="BK226" s="80">
        <f>SUM(BK227:BK228)</f>
        <v>0</v>
      </c>
    </row>
    <row r="227" spans="2:65" s="15" customFormat="1" ht="16.5" customHeight="1" x14ac:dyDescent="0.2">
      <c r="B227" s="16"/>
      <c r="C227" s="81" t="s">
        <v>413</v>
      </c>
      <c r="D227" s="81" t="s">
        <v>97</v>
      </c>
      <c r="E227" s="82" t="s">
        <v>414</v>
      </c>
      <c r="F227" s="231" t="s">
        <v>415</v>
      </c>
      <c r="G227" s="231"/>
      <c r="H227" s="231"/>
      <c r="I227" s="231"/>
      <c r="J227" s="83" t="s">
        <v>250</v>
      </c>
      <c r="K227" s="84">
        <v>1</v>
      </c>
      <c r="L227" s="230">
        <v>0</v>
      </c>
      <c r="M227" s="230"/>
      <c r="N227" s="230">
        <f>ROUND(L227*K227,1)</f>
        <v>0</v>
      </c>
      <c r="O227" s="230"/>
      <c r="P227" s="230"/>
      <c r="Q227" s="230"/>
      <c r="R227" s="19"/>
      <c r="T227" s="85" t="s">
        <v>17</v>
      </c>
      <c r="U227" s="86" t="s">
        <v>35</v>
      </c>
      <c r="V227" s="87">
        <v>2</v>
      </c>
      <c r="W227" s="87">
        <f>V227*K227</f>
        <v>2</v>
      </c>
      <c r="X227" s="87">
        <v>7.8780000000000003E-2</v>
      </c>
      <c r="Y227" s="87">
        <f>X227*K227</f>
        <v>7.8780000000000003E-2</v>
      </c>
      <c r="Z227" s="87">
        <v>0</v>
      </c>
      <c r="AA227" s="88">
        <f>Z227*K227</f>
        <v>0</v>
      </c>
      <c r="AR227" s="6" t="s">
        <v>158</v>
      </c>
      <c r="AT227" s="6" t="s">
        <v>97</v>
      </c>
      <c r="AU227" s="6" t="s">
        <v>9</v>
      </c>
      <c r="AY227" s="6" t="s">
        <v>96</v>
      </c>
      <c r="BE227" s="89">
        <f>IF(U227="základní",N227,0)</f>
        <v>0</v>
      </c>
      <c r="BF227" s="89">
        <f>IF(U227="snížená",N227,0)</f>
        <v>0</v>
      </c>
      <c r="BG227" s="89">
        <f>IF(U227="zákl. přenesená",N227,0)</f>
        <v>0</v>
      </c>
      <c r="BH227" s="89">
        <f>IF(U227="sníž. přenesená",N227,0)</f>
        <v>0</v>
      </c>
      <c r="BI227" s="89">
        <f>IF(U227="nulová",N227,0)</f>
        <v>0</v>
      </c>
      <c r="BJ227" s="6" t="s">
        <v>94</v>
      </c>
      <c r="BK227" s="89">
        <f>ROUND(L227*K227,1)</f>
        <v>0</v>
      </c>
      <c r="BL227" s="6" t="s">
        <v>158</v>
      </c>
      <c r="BM227" s="6" t="s">
        <v>416</v>
      </c>
    </row>
    <row r="228" spans="2:65" s="15" customFormat="1" ht="25.5" customHeight="1" x14ac:dyDescent="0.2">
      <c r="B228" s="16"/>
      <c r="C228" s="81" t="s">
        <v>417</v>
      </c>
      <c r="D228" s="81" t="s">
        <v>97</v>
      </c>
      <c r="E228" s="82" t="s">
        <v>418</v>
      </c>
      <c r="F228" s="231" t="s">
        <v>419</v>
      </c>
      <c r="G228" s="231"/>
      <c r="H228" s="231"/>
      <c r="I228" s="231"/>
      <c r="J228" s="83" t="s">
        <v>279</v>
      </c>
      <c r="K228" s="84">
        <v>950</v>
      </c>
      <c r="L228" s="230">
        <v>0</v>
      </c>
      <c r="M228" s="230"/>
      <c r="N228" s="230">
        <f>ROUND(L228*K228,1)</f>
        <v>0</v>
      </c>
      <c r="O228" s="230"/>
      <c r="P228" s="230"/>
      <c r="Q228" s="230"/>
      <c r="R228" s="19"/>
      <c r="T228" s="85" t="s">
        <v>17</v>
      </c>
      <c r="U228" s="86" t="s">
        <v>35</v>
      </c>
      <c r="V228" s="87">
        <v>0</v>
      </c>
      <c r="W228" s="87">
        <f>V228*K228</f>
        <v>0</v>
      </c>
      <c r="X228" s="87">
        <v>0</v>
      </c>
      <c r="Y228" s="87">
        <f>X228*K228</f>
        <v>0</v>
      </c>
      <c r="Z228" s="87">
        <v>0</v>
      </c>
      <c r="AA228" s="88">
        <f>Z228*K228</f>
        <v>0</v>
      </c>
      <c r="AR228" s="6" t="s">
        <v>158</v>
      </c>
      <c r="AT228" s="6" t="s">
        <v>97</v>
      </c>
      <c r="AU228" s="6" t="s">
        <v>9</v>
      </c>
      <c r="AY228" s="6" t="s">
        <v>96</v>
      </c>
      <c r="BE228" s="89">
        <f>IF(U228="základní",N228,0)</f>
        <v>0</v>
      </c>
      <c r="BF228" s="89">
        <f>IF(U228="snížená",N228,0)</f>
        <v>0</v>
      </c>
      <c r="BG228" s="89">
        <f>IF(U228="zákl. přenesená",N228,0)</f>
        <v>0</v>
      </c>
      <c r="BH228" s="89">
        <f>IF(U228="sníž. přenesená",N228,0)</f>
        <v>0</v>
      </c>
      <c r="BI228" s="89">
        <f>IF(U228="nulová",N228,0)</f>
        <v>0</v>
      </c>
      <c r="BJ228" s="6" t="s">
        <v>94</v>
      </c>
      <c r="BK228" s="89">
        <f>ROUND(L228*K228,1)</f>
        <v>0</v>
      </c>
      <c r="BL228" s="6" t="s">
        <v>158</v>
      </c>
      <c r="BM228" s="6" t="s">
        <v>420</v>
      </c>
    </row>
    <row r="229" spans="2:65" s="74" customFormat="1" ht="37.5" customHeight="1" x14ac:dyDescent="0.3">
      <c r="B229" s="70"/>
      <c r="C229" s="71"/>
      <c r="D229" s="72" t="s">
        <v>74</v>
      </c>
      <c r="E229" s="72"/>
      <c r="F229" s="72"/>
      <c r="G229" s="72"/>
      <c r="H229" s="72"/>
      <c r="I229" s="72"/>
      <c r="J229" s="72"/>
      <c r="K229" s="72"/>
      <c r="L229" s="72"/>
      <c r="M229" s="72"/>
      <c r="N229" s="234">
        <f>BK229</f>
        <v>0</v>
      </c>
      <c r="O229" s="235"/>
      <c r="P229" s="235"/>
      <c r="Q229" s="235"/>
      <c r="R229" s="73"/>
      <c r="T229" s="75"/>
      <c r="U229" s="71"/>
      <c r="V229" s="71"/>
      <c r="W229" s="76">
        <f>W230</f>
        <v>0</v>
      </c>
      <c r="X229" s="71"/>
      <c r="Y229" s="76">
        <f>Y230</f>
        <v>0</v>
      </c>
      <c r="Z229" s="71"/>
      <c r="AA229" s="77">
        <f>AA230</f>
        <v>0</v>
      </c>
      <c r="AR229" s="78" t="s">
        <v>117</v>
      </c>
      <c r="AT229" s="79" t="s">
        <v>93</v>
      </c>
      <c r="AU229" s="79" t="s">
        <v>95</v>
      </c>
      <c r="AY229" s="78" t="s">
        <v>96</v>
      </c>
      <c r="BK229" s="80">
        <f>BK230</f>
        <v>0</v>
      </c>
    </row>
    <row r="230" spans="2:65" s="74" customFormat="1" ht="20.100000000000001" customHeight="1" x14ac:dyDescent="0.3">
      <c r="B230" s="70"/>
      <c r="C230" s="71"/>
      <c r="D230" s="72" t="s">
        <v>75</v>
      </c>
      <c r="E230" s="72"/>
      <c r="F230" s="72"/>
      <c r="G230" s="72"/>
      <c r="H230" s="72"/>
      <c r="I230" s="72"/>
      <c r="J230" s="72"/>
      <c r="K230" s="72"/>
      <c r="L230" s="72"/>
      <c r="M230" s="72"/>
      <c r="N230" s="226">
        <f>BK230</f>
        <v>0</v>
      </c>
      <c r="O230" s="227"/>
      <c r="P230" s="227"/>
      <c r="Q230" s="227"/>
      <c r="R230" s="73"/>
      <c r="T230" s="75"/>
      <c r="U230" s="71"/>
      <c r="V230" s="71"/>
      <c r="W230" s="76">
        <f>W231</f>
        <v>0</v>
      </c>
      <c r="X230" s="71"/>
      <c r="Y230" s="76">
        <f>Y231</f>
        <v>0</v>
      </c>
      <c r="Z230" s="71"/>
      <c r="AA230" s="77">
        <f>AA231</f>
        <v>0</v>
      </c>
      <c r="AR230" s="78" t="s">
        <v>117</v>
      </c>
      <c r="AT230" s="79" t="s">
        <v>93</v>
      </c>
      <c r="AU230" s="79" t="s">
        <v>94</v>
      </c>
      <c r="AY230" s="78" t="s">
        <v>96</v>
      </c>
      <c r="BK230" s="80">
        <f>BK231</f>
        <v>0</v>
      </c>
    </row>
    <row r="231" spans="2:65" s="15" customFormat="1" ht="16.5" customHeight="1" x14ac:dyDescent="0.2">
      <c r="B231" s="16"/>
      <c r="C231" s="81" t="s">
        <v>421</v>
      </c>
      <c r="D231" s="81" t="s">
        <v>97</v>
      </c>
      <c r="E231" s="82" t="s">
        <v>422</v>
      </c>
      <c r="F231" s="231" t="s">
        <v>423</v>
      </c>
      <c r="G231" s="231"/>
      <c r="H231" s="231"/>
      <c r="I231" s="231"/>
      <c r="J231" s="83" t="s">
        <v>279</v>
      </c>
      <c r="K231" s="84">
        <v>9696</v>
      </c>
      <c r="L231" s="230">
        <v>0</v>
      </c>
      <c r="M231" s="230"/>
      <c r="N231" s="230">
        <f>ROUND(L231*K231,1)</f>
        <v>0</v>
      </c>
      <c r="O231" s="230"/>
      <c r="P231" s="230"/>
      <c r="Q231" s="230"/>
      <c r="R231" s="19"/>
      <c r="T231" s="85" t="s">
        <v>17</v>
      </c>
      <c r="U231" s="94" t="s">
        <v>35</v>
      </c>
      <c r="V231" s="95">
        <v>0</v>
      </c>
      <c r="W231" s="95">
        <f>V231*K231</f>
        <v>0</v>
      </c>
      <c r="X231" s="95">
        <v>0</v>
      </c>
      <c r="Y231" s="95">
        <f>X231*K231</f>
        <v>0</v>
      </c>
      <c r="Z231" s="95">
        <v>0</v>
      </c>
      <c r="AA231" s="96">
        <f>Z231*K231</f>
        <v>0</v>
      </c>
      <c r="AR231" s="6" t="s">
        <v>424</v>
      </c>
      <c r="AT231" s="6" t="s">
        <v>97</v>
      </c>
      <c r="AU231" s="6" t="s">
        <v>9</v>
      </c>
      <c r="AY231" s="6" t="s">
        <v>96</v>
      </c>
      <c r="BE231" s="89">
        <f>IF(U231="základní",N231,0)</f>
        <v>0</v>
      </c>
      <c r="BF231" s="89">
        <f>IF(U231="snížená",N231,0)</f>
        <v>0</v>
      </c>
      <c r="BG231" s="89">
        <f>IF(U231="zákl. přenesená",N231,0)</f>
        <v>0</v>
      </c>
      <c r="BH231" s="89">
        <f>IF(U231="sníž. přenesená",N231,0)</f>
        <v>0</v>
      </c>
      <c r="BI231" s="89">
        <f>IF(U231="nulová",N231,0)</f>
        <v>0</v>
      </c>
      <c r="BJ231" s="6" t="s">
        <v>94</v>
      </c>
      <c r="BK231" s="89">
        <f>ROUND(L231*K231,1)</f>
        <v>0</v>
      </c>
      <c r="BL231" s="6" t="s">
        <v>424</v>
      </c>
      <c r="BM231" s="6" t="s">
        <v>425</v>
      </c>
    </row>
    <row r="232" spans="2:65" s="15" customFormat="1" ht="6.95" customHeight="1" x14ac:dyDescent="0.2"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40"/>
    </row>
  </sheetData>
  <mergeCells count="333">
    <mergeCell ref="N229:Q229"/>
    <mergeCell ref="N230:Q230"/>
    <mergeCell ref="F231:I231"/>
    <mergeCell ref="L231:M231"/>
    <mergeCell ref="N231:Q231"/>
    <mergeCell ref="N226:Q226"/>
    <mergeCell ref="F227:I227"/>
    <mergeCell ref="L227:M227"/>
    <mergeCell ref="N227:Q227"/>
    <mergeCell ref="F228:I228"/>
    <mergeCell ref="L228:M228"/>
    <mergeCell ref="N228:Q228"/>
    <mergeCell ref="N223:Q223"/>
    <mergeCell ref="F224:I224"/>
    <mergeCell ref="L224:M224"/>
    <mergeCell ref="N224:Q224"/>
    <mergeCell ref="F225:I225"/>
    <mergeCell ref="L225:M225"/>
    <mergeCell ref="N225:Q225"/>
    <mergeCell ref="N220:Q220"/>
    <mergeCell ref="F221:I221"/>
    <mergeCell ref="L221:M221"/>
    <mergeCell ref="N221:Q221"/>
    <mergeCell ref="F222:I222"/>
    <mergeCell ref="L222:M222"/>
    <mergeCell ref="N222:Q222"/>
    <mergeCell ref="F218:I218"/>
    <mergeCell ref="L218:M218"/>
    <mergeCell ref="N218:Q218"/>
    <mergeCell ref="F219:I219"/>
    <mergeCell ref="L219:M219"/>
    <mergeCell ref="N219:Q219"/>
    <mergeCell ref="F215:I215"/>
    <mergeCell ref="L215:M215"/>
    <mergeCell ref="N215:Q215"/>
    <mergeCell ref="N216:Q216"/>
    <mergeCell ref="F217:I217"/>
    <mergeCell ref="L217:M217"/>
    <mergeCell ref="N217:Q217"/>
    <mergeCell ref="F212:I212"/>
    <mergeCell ref="L212:M212"/>
    <mergeCell ref="N212:Q212"/>
    <mergeCell ref="N213:Q213"/>
    <mergeCell ref="F214:I214"/>
    <mergeCell ref="L214:M214"/>
    <mergeCell ref="N214:Q214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7:I197"/>
    <mergeCell ref="L197:M197"/>
    <mergeCell ref="N197:Q197"/>
    <mergeCell ref="N196:Q196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N187:Q187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N173:Q173"/>
    <mergeCell ref="F174:I174"/>
    <mergeCell ref="L174:M174"/>
    <mergeCell ref="N174:Q174"/>
    <mergeCell ref="F169:I169"/>
    <mergeCell ref="L169:M169"/>
    <mergeCell ref="N169:Q169"/>
    <mergeCell ref="N170:Q170"/>
    <mergeCell ref="F171:I171"/>
    <mergeCell ref="L171:M171"/>
    <mergeCell ref="N171:Q171"/>
    <mergeCell ref="N165:Q165"/>
    <mergeCell ref="F166:I166"/>
    <mergeCell ref="L166:M166"/>
    <mergeCell ref="N166:Q166"/>
    <mergeCell ref="N167:Q167"/>
    <mergeCell ref="N168:Q168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N158:Q158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N143:Q143"/>
    <mergeCell ref="N138:Q138"/>
    <mergeCell ref="F139:I139"/>
    <mergeCell ref="L139:M139"/>
    <mergeCell ref="N139:Q139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N134:Q134"/>
    <mergeCell ref="F135:I135"/>
    <mergeCell ref="L135:M135"/>
    <mergeCell ref="N135:Q135"/>
    <mergeCell ref="F129:I129"/>
    <mergeCell ref="L129:M129"/>
    <mergeCell ref="N129:Q129"/>
    <mergeCell ref="N130:Q130"/>
    <mergeCell ref="N131:Q131"/>
    <mergeCell ref="N132:Q132"/>
    <mergeCell ref="C119:Q119"/>
    <mergeCell ref="F121:P121"/>
    <mergeCell ref="F122:P122"/>
    <mergeCell ref="M124:P124"/>
    <mergeCell ref="M126:Q126"/>
    <mergeCell ref="M127:Q127"/>
    <mergeCell ref="N106:Q106"/>
    <mergeCell ref="N107:Q107"/>
    <mergeCell ref="N108:Q108"/>
    <mergeCell ref="N109:Q109"/>
    <mergeCell ref="N111:Q111"/>
    <mergeCell ref="L113:Q113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M30:P30"/>
    <mergeCell ref="H32:J32"/>
    <mergeCell ref="M32:P32"/>
    <mergeCell ref="H33:J33"/>
    <mergeCell ref="M33:P33"/>
    <mergeCell ref="H34:J34"/>
    <mergeCell ref="M34:P34"/>
    <mergeCell ref="O18:P18"/>
    <mergeCell ref="O20:P20"/>
    <mergeCell ref="O21:P21"/>
    <mergeCell ref="E24:L24"/>
    <mergeCell ref="M27:P27"/>
    <mergeCell ref="M28:P28"/>
    <mergeCell ref="O9:P9"/>
    <mergeCell ref="O11:P11"/>
    <mergeCell ref="O12:P12"/>
    <mergeCell ref="O14:P14"/>
    <mergeCell ref="O15:P15"/>
    <mergeCell ref="O17:P17"/>
    <mergeCell ref="H1:K1"/>
    <mergeCell ref="C2:Q2"/>
    <mergeCell ref="S2:AC2"/>
    <mergeCell ref="C4:Q4"/>
    <mergeCell ref="F6:P6"/>
    <mergeCell ref="F7:P7"/>
  </mergeCells>
  <hyperlinks>
    <hyperlink ref="F1:G1" location="C2" display="1) Krycí list rozpočtu" xr:uid="{8C46E61D-DBD2-7445-926B-3D3D48FC4698}"/>
    <hyperlink ref="H1:K1" location="C86" display="2) Rekapitulace rozpočtu" xr:uid="{2A08AD47-5C11-8944-AC5A-C343147581D2}"/>
    <hyperlink ref="L1" location="C129" display="3) Rozpočet" xr:uid="{39AA3C93-4C66-7B45-ABEC-D9B1CCE00483}"/>
    <hyperlink ref="S1:T1" location="'Rekapitulace stavby'!C2" display="Rekapitulace stavby" xr:uid="{9D0DBEB2-A20E-8F40-8AB4-55B0A0BC3AC1}"/>
  </hyperlinks>
  <pageMargins left="0.7" right="0.7" top="0.78740157499999996" bottom="0.78740157499999996" header="0.3" footer="0.3"/>
  <pageSetup paperSize="9" scale="61" orientation="portrait" r:id="rId1"/>
  <rowBreaks count="2" manualBreakCount="2">
    <brk id="73" max="18" man="1"/>
    <brk id="11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Rekapitulace stavby</vt:lpstr>
      <vt:lpstr>SO-02 - Dílna lidových ře...</vt:lpstr>
      <vt:lpstr>'Rekapitulace stavby'!Oblast_tisku</vt:lpstr>
      <vt:lpstr>'SO-02 - Dílna lidových ře...'!Oblast_tisku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Baďura</dc:creator>
  <cp:lastModifiedBy>Petra Borská</cp:lastModifiedBy>
  <cp:lastPrinted>2021-07-16T10:44:15Z</cp:lastPrinted>
  <dcterms:created xsi:type="dcterms:W3CDTF">2018-12-14T05:45:49Z</dcterms:created>
  <dcterms:modified xsi:type="dcterms:W3CDTF">2021-07-16T11:26:18Z</dcterms:modified>
</cp:coreProperties>
</file>